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Projects\District-Formation\1-1-2026_v0_dashboard_json\public\templates\"/>
    </mc:Choice>
  </mc:AlternateContent>
  <xr:revisionPtr revIDLastSave="0" documentId="13_ncr:1_{F00091E5-3C41-45C9-9DBA-BA2B12ED0E20}" xr6:coauthVersionLast="47" xr6:coauthVersionMax="47" xr10:uidLastSave="{00000000-0000-0000-0000-000000000000}"/>
  <bookViews>
    <workbookView xWindow="28680" yWindow="-10560" windowWidth="16440" windowHeight="28320" activeTab="1" xr2:uid="{A3DD801F-9AFF-47A2-B6C7-BF6B2AE006C3}"/>
  </bookViews>
  <sheets>
    <sheet name="Updates" sheetId="2" r:id="rId1"/>
    <sheet name="Inputs" sheetId="1" r:id="rId2"/>
  </sheets>
  <externalReferences>
    <externalReference r:id="rId3"/>
  </externalReferences>
  <definedNames>
    <definedName name="CF_Report?">[1]Summary!$A$38</definedName>
    <definedName name="ConstDebt_Payoff">[1]Underwriting!$E$79</definedName>
    <definedName name="CU?">[1]Underwriting!$EQ$211</definedName>
    <definedName name="Dbl_Promote?">[1]Underwriting!$A$224</definedName>
    <definedName name="Debt_LTC_Actual">[1]Underwriting!$F$65</definedName>
    <definedName name="Debt_LTC_Target">[1]Underwriting!$C$65</definedName>
    <definedName name="Debt_Total">[1]Underwriting!$I$65</definedName>
    <definedName name="Equity_Total">[1]Underwriting!$I$64</definedName>
    <definedName name="Fixed_Variable">[1]Underwriting!$A$71</definedName>
    <definedName name="Interest_Const_Loan">[1]Underwriting!$E$69</definedName>
    <definedName name="Interest_Mezz_Loan">[1]Underwriting!$E$70</definedName>
    <definedName name="Investment_Name">[1]Underwriting!$E$9</definedName>
    <definedName name="LeaseUp_Method">[1]Underwriting!$A$92</definedName>
    <definedName name="OpEx_1_Det">'[1]Detail Expenses'!$E$33</definedName>
    <definedName name="OpEx_2_Det">'[1]Detail Expenses'!$E$50</definedName>
    <definedName name="OpEx_3_Det">'[1]Detail Expenses'!$E$64</definedName>
    <definedName name="OpEx_4_Det">'[1]Detail Expenses'!$E$73</definedName>
    <definedName name="OpEx_5_Det">'[1]Detail Expenses'!$E$88</definedName>
    <definedName name="OpEx_6_Det">'[1]Detail Expenses'!$E$96</definedName>
    <definedName name="OpEx_7_Det">'[1]Detail Expenses'!$E$101</definedName>
    <definedName name="OpEx_Ins_Det">'[1]Detail Expenses'!$E$116</definedName>
    <definedName name="OpEx_MgtFee">[1]Underwriting!$I$129</definedName>
    <definedName name="OpEx_MgtFee_Det">'[1]Detail Expenses'!$E$108</definedName>
    <definedName name="OpEx_Tax_Det">'[1]Detail Expenses'!$E$131</definedName>
    <definedName name="OpEx_Underwriting_Type">[1]Underwriting!$A$120</definedName>
    <definedName name="Parking_Total">[1]Underwriting!$E$19</definedName>
    <definedName name="Perm_Debt?">[1]Underwriting!$A$83</definedName>
    <definedName name="PermDebt_Fund">[1]Underwriting!$C$86</definedName>
    <definedName name="PermDebt_Payoff">[1]Underwriting!$C$87</definedName>
    <definedName name="Project_Cost_Total">[1]Underwriting!$I$61</definedName>
    <definedName name="Range_Debt">OFFSET([1]Underwriting!$L$79,0,0,1,Timing_Reversion_Month+1)</definedName>
    <definedName name="Range_Equity">OFFSET([1]Underwriting!$L$73,0,0,1,Timing_Reversion_Month+1)</definedName>
    <definedName name="Range_Levered_CF">OFFSET([1]Underwriting!$L$216,0,0,1,Timing_Reversion_Month+1)</definedName>
    <definedName name="Range_Months">OFFSET([1]Underwriting!$L$90,0,0,1,Timing_Reversion_Month+1)</definedName>
    <definedName name="Range_NOI">OFFSET([1]Underwriting!$L$134,0,0,1,Timing_Reversion_Month+1)</definedName>
    <definedName name="Range_Total_Cost">OFFSET([1]Underwriting!$L$61,0,0,1,Timing_Reversion_Month+1)</definedName>
    <definedName name="Recalc?">[1]Underwriting!$D$296</definedName>
    <definedName name="Retail_Income_Include?">[1]Underwriting!$A$112</definedName>
    <definedName name="Scurve_Dist">[1]Data!$E$4</definedName>
    <definedName name="Show_Calc?">[1]Underwriting!$EO$5</definedName>
    <definedName name="Stabilization_1st_Month">[1]Underwriting!$D$94</definedName>
    <definedName name="Timing_Analysis_End_Month">[1]Underwriting!$H$13</definedName>
    <definedName name="Timing_Construction_End">[1]Underwriting!$E$61</definedName>
    <definedName name="Timing_Growth_Begin_Expenses">[1]Underwriting!$E$118</definedName>
    <definedName name="Timing_Growth_Begin_Income">[1]Underwriting!$E$93</definedName>
    <definedName name="Timing_Operation_Begin_Month">[1]Underwriting!$D$92</definedName>
    <definedName name="Timing_Reversion_Month">[1]Underwriting!$D$151</definedName>
    <definedName name="Unit_Type">[1]Underwriting!$I$8</definedName>
    <definedName name="Units">[1]Underwriting!$I$17</definedName>
    <definedName name="Units_Retail">'[1]Retail Income'!$E$15</definedName>
    <definedName name="Units_SF_M2">[1]Underwriting!$I$18</definedName>
    <definedName name="Valuation_Reversion">[1]Underwriting!$I$194</definedName>
    <definedName name="Valuation_Trended">[1]Underwriting!$H$194</definedName>
    <definedName name="Valuation_Untrended">[1]Underwriting!$G$194</definedName>
  </definedNames>
  <calcPr calcId="191029" iterateCount="250"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7" i="1"/>
  <c r="K8" i="1" s="1"/>
  <c r="K17" i="1"/>
  <c r="J17" i="1" s="1"/>
  <c r="P23" i="1"/>
  <c r="P24" i="1" s="1"/>
  <c r="P25" i="1" s="1"/>
  <c r="M43" i="1" l="1"/>
  <c r="D43" i="1"/>
  <c r="O43" i="1" s="1"/>
  <c r="L42" i="1"/>
  <c r="M42" i="1" s="1"/>
  <c r="D42" i="1"/>
  <c r="O42" i="1" s="1"/>
  <c r="C39" i="1"/>
  <c r="E37" i="1" s="1"/>
  <c r="N38" i="1"/>
  <c r="M38" i="1"/>
  <c r="J38" i="1"/>
  <c r="N37" i="1"/>
  <c r="O37" i="1" s="1"/>
  <c r="M37" i="1"/>
  <c r="N36" i="1"/>
  <c r="L36" i="1"/>
  <c r="M36" i="1" s="1"/>
  <c r="J36" i="1"/>
  <c r="D36" i="1"/>
  <c r="G27" i="1"/>
  <c r="G26" i="1"/>
  <c r="G25" i="1"/>
  <c r="F11" i="1"/>
  <c r="F10" i="1"/>
  <c r="F9" i="1"/>
  <c r="F8" i="1"/>
  <c r="F7" i="1"/>
  <c r="F6" i="1"/>
  <c r="P5" i="1"/>
  <c r="P8" i="1" s="1"/>
  <c r="P18" i="1" s="1"/>
  <c r="G39" i="1" l="1"/>
  <c r="P27" i="1"/>
  <c r="P10" i="1"/>
  <c r="O36" i="1"/>
  <c r="I36" i="1"/>
  <c r="I38" i="1"/>
  <c r="H38" i="1"/>
  <c r="E38" i="1"/>
  <c r="E36" i="1"/>
  <c r="H36" i="1"/>
  <c r="D39" i="1"/>
  <c r="J37" i="1"/>
  <c r="J39" i="1" s="1"/>
  <c r="I48" i="1" s="1"/>
  <c r="D48" i="1"/>
  <c r="F22" i="1" s="1"/>
  <c r="M39" i="1"/>
  <c r="P19" i="1"/>
  <c r="C45" i="1"/>
  <c r="H37" i="1"/>
  <c r="O38" i="1"/>
  <c r="I37" i="1"/>
  <c r="D44" i="1"/>
  <c r="D45" i="1" s="1"/>
  <c r="L44" i="1"/>
  <c r="M44" i="1" s="1"/>
  <c r="M45" i="1" s="1"/>
  <c r="O39" i="1" l="1"/>
  <c r="H39" i="1"/>
  <c r="E39" i="1"/>
  <c r="I39" i="1"/>
  <c r="O44" i="1"/>
  <c r="O45" i="1" s="1"/>
  <c r="M48" i="1"/>
  <c r="F25" i="1" s="1"/>
  <c r="O48" i="1"/>
  <c r="F24" i="1" l="1"/>
  <c r="F23" i="1"/>
  <c r="P28" i="1"/>
  <c r="F26" i="1"/>
  <c r="F30" i="1" s="1"/>
  <c r="F28" i="1" l="1"/>
</calcChain>
</file>

<file path=xl/sharedStrings.xml><?xml version="1.0" encoding="utf-8"?>
<sst xmlns="http://schemas.openxmlformats.org/spreadsheetml/2006/main" count="142" uniqueCount="126">
  <si>
    <t>Notes:</t>
  </si>
  <si>
    <t>Units</t>
  </si>
  <si>
    <t>FAR %</t>
  </si>
  <si>
    <t>FAR</t>
  </si>
  <si>
    <t>Tier 1</t>
  </si>
  <si>
    <t>PROPERTY INFORMATION</t>
  </si>
  <si>
    <t>PROPERTY ZONING ANALYSIS</t>
  </si>
  <si>
    <t>Tier 2</t>
  </si>
  <si>
    <t>GENERAL INFORMATION</t>
  </si>
  <si>
    <t>AS-IS ZONING</t>
  </si>
  <si>
    <t>Lot size</t>
  </si>
  <si>
    <t>LOT DIMENSIONS</t>
  </si>
  <si>
    <t>DIMENSION</t>
  </si>
  <si>
    <t>SET BACK</t>
  </si>
  <si>
    <t>TOTAL</t>
  </si>
  <si>
    <t>Tier 3</t>
  </si>
  <si>
    <t>Name</t>
  </si>
  <si>
    <t xml:space="preserve">Current Zoning </t>
  </si>
  <si>
    <t>RD3</t>
  </si>
  <si>
    <t>Length</t>
  </si>
  <si>
    <t>Tier 4</t>
  </si>
  <si>
    <t>Address</t>
  </si>
  <si>
    <t>Minimum Dwelling Size</t>
  </si>
  <si>
    <t>Width</t>
  </si>
  <si>
    <t>City</t>
  </si>
  <si>
    <t>Est. Current Dwelling Amount</t>
  </si>
  <si>
    <t>House Hold</t>
  </si>
  <si>
    <t>County</t>
  </si>
  <si>
    <t>FAR Ratio</t>
  </si>
  <si>
    <t>State</t>
  </si>
  <si>
    <t xml:space="preserve">Est. Max SF </t>
  </si>
  <si>
    <t>%</t>
  </si>
  <si>
    <t>SIZE SQFT</t>
  </si>
  <si>
    <t>Zip</t>
  </si>
  <si>
    <t>Lot 1</t>
  </si>
  <si>
    <t>DENSITY BONUS</t>
  </si>
  <si>
    <t>Lot 2</t>
  </si>
  <si>
    <t>TOC Tier</t>
  </si>
  <si>
    <t xml:space="preserve">Unit Bonus </t>
  </si>
  <si>
    <t>Est. Max Units</t>
  </si>
  <si>
    <t>Est. Max SF</t>
  </si>
  <si>
    <t>DEVELOPMENT INFORMATION AND SUMMARY</t>
  </si>
  <si>
    <t xml:space="preserve">SUMMARIZED DEVELOPMENT </t>
  </si>
  <si>
    <t>PRO FORMA</t>
  </si>
  <si>
    <t>Untrended</t>
  </si>
  <si>
    <t>Trended</t>
  </si>
  <si>
    <t>Sale</t>
  </si>
  <si>
    <t>Net Rentable Area (NRA)</t>
  </si>
  <si>
    <t>Effective Gross Rent</t>
  </si>
  <si>
    <t>Gross Building Area (GBA)</t>
  </si>
  <si>
    <t>- Operating Expenses</t>
  </si>
  <si>
    <t>Total Parking Required</t>
  </si>
  <si>
    <t>Net Operating Income</t>
  </si>
  <si>
    <t>Est. Parking Square Feet</t>
  </si>
  <si>
    <t>Total Building Size Inc. Parking</t>
  </si>
  <si>
    <t xml:space="preserve">Est. Building Stories </t>
  </si>
  <si>
    <t>(Total Building/Building Foot Print)</t>
  </si>
  <si>
    <t>PARTNERSHIP RETURNS</t>
  </si>
  <si>
    <t>ROI</t>
  </si>
  <si>
    <t xml:space="preserve">EMx </t>
  </si>
  <si>
    <t>IRR</t>
  </si>
  <si>
    <t>[Limited Partner Name]</t>
  </si>
  <si>
    <t>[General Partner Name]</t>
  </si>
  <si>
    <t>PROPOSED UNIT MIX- RENT ROLL</t>
  </si>
  <si>
    <t>APARTMENT</t>
  </si>
  <si>
    <t>UNIT TYPE</t>
  </si>
  <si>
    <t>UNITS</t>
  </si>
  <si>
    <t>AVG. SF</t>
  </si>
  <si>
    <t>% OF Units</t>
  </si>
  <si>
    <t>RENT/UNIT/MO</t>
  </si>
  <si>
    <t>PSFT</t>
  </si>
  <si>
    <t>T.RENT/MO</t>
  </si>
  <si>
    <t>T. RENT/YR</t>
  </si>
  <si>
    <t>REQ. PARKING</t>
  </si>
  <si>
    <t>PARKING COUNT</t>
  </si>
  <si>
    <t>EFF. %</t>
  </si>
  <si>
    <t>BLD. FT</t>
  </si>
  <si>
    <t>Studio</t>
  </si>
  <si>
    <t>1 Bd/1 Bth</t>
  </si>
  <si>
    <t>2 Bd/1 Bth</t>
  </si>
  <si>
    <t>OTHER</t>
  </si>
  <si>
    <t>Garage</t>
  </si>
  <si>
    <t>Common Area</t>
  </si>
  <si>
    <t>Laundry</t>
  </si>
  <si>
    <t>NET RENTABLE AREA(NRA)</t>
  </si>
  <si>
    <t>ANNUAL RENT</t>
  </si>
  <si>
    <t>PARKING REQUIREMENT</t>
  </si>
  <si>
    <t>GROSS BLD</t>
  </si>
  <si>
    <t>BR Type</t>
  </si>
  <si>
    <t>Avg. Rent</t>
  </si>
  <si>
    <t>1 BR</t>
  </si>
  <si>
    <t>2 BR</t>
  </si>
  <si>
    <t>3 BR</t>
  </si>
  <si>
    <t>Lot 3</t>
  </si>
  <si>
    <t>Lot 4</t>
  </si>
  <si>
    <t>Lot 5</t>
  </si>
  <si>
    <t>V1.0</t>
  </si>
  <si>
    <t>California TOC - Development Guideline Numbers</t>
  </si>
  <si>
    <t>[Title]</t>
  </si>
  <si>
    <t>District Formation</t>
  </si>
  <si>
    <t>Version</t>
  </si>
  <si>
    <t>Disclaimer: The information provided is for planning and informational purposes only and does not constitute a guarantee of schedule, cost, or project outcomes. District Formation assumes no responsibility for variations resulting from regulatory approvals, site conditions, third-party actions, or unforeseen circumstances. Final schedules and deliverables are subject to applicable agreements, approvals, and project-specific conditions.</t>
  </si>
  <si>
    <t>/Unit</t>
  </si>
  <si>
    <t>/SF</t>
  </si>
  <si>
    <t>Stabalized</t>
  </si>
  <si>
    <t>*** LINK SECTION TO YOUR TEMPLATE***</t>
  </si>
  <si>
    <r>
      <rPr>
        <b/>
        <i/>
        <sz val="11"/>
        <color theme="1"/>
        <rFont val="Tw Cen MT"/>
        <family val="2"/>
        <scheme val="minor"/>
      </rPr>
      <t>Disclosure</t>
    </r>
    <r>
      <rPr>
        <i/>
        <sz val="11"/>
        <color theme="1"/>
        <rFont val="Tw Cen MT"/>
        <family val="2"/>
        <scheme val="minor"/>
      </rPr>
      <t>: Disclosure: This template is a site feasibility and design take-off tool for multifamily residential development. It is intended to help small developers and analysts quickly calculate maximum allowable density, unit mix, building size, parking requirements, and preliminary rent roll from a single input page.
The Pro Forma section is designed to be linked to your own underwriting model. The values shown reflect live inputs from this sheet and should be connected to your full financial model for accurate return analysis. A Quick Substitute Calculation is provided for preliminary screening purposes only, using simplified operating expense and cap rate assumptions — it does not constitute a complete underwriting or return analysis.
This template does not account for construction costs, financing structure, entitlement risk, or project-specific expenses. All outputs should be validated against current market data, local zoning regulations, and professional underwriting before making any investment or development decision.</t>
    </r>
  </si>
  <si>
    <t>Development Input Template — Multifamily Feasibility &amp; Design Take-Off</t>
  </si>
  <si>
    <t>Background and Usage:</t>
  </si>
  <si>
    <t>Taken from Affordable Housing Development Template</t>
  </si>
  <si>
    <t>Created simple net income and pricing calculation section.  Not made for Formal Underwiriting</t>
  </si>
  <si>
    <t>Total Lot SQFT</t>
  </si>
  <si>
    <t>Est. Total Bld Foot Print</t>
  </si>
  <si>
    <t>Zoning Reminder and Notes:</t>
  </si>
  <si>
    <t>Reminder of Rents by Bed Type and Rents</t>
  </si>
  <si>
    <t>Notes: Place Local Zoning Laws Here for quick reference, review, and confirmation.</t>
  </si>
  <si>
    <t xml:space="preserve">Proforma - Should be linked to the rest of your underwriting excel sheet.  </t>
  </si>
  <si>
    <r>
      <rPr>
        <b/>
        <sz val="11"/>
        <color theme="8"/>
        <rFont val="Tw Cen MT"/>
        <family val="2"/>
        <scheme val="minor"/>
      </rPr>
      <t>Green</t>
    </r>
    <r>
      <rPr>
        <sz val="11"/>
        <color theme="1"/>
        <rFont val="Tw Cen MT"/>
        <family val="2"/>
        <scheme val="minor"/>
      </rPr>
      <t>: Linked to some other Cell</t>
    </r>
  </si>
  <si>
    <r>
      <rPr>
        <b/>
        <sz val="11"/>
        <color theme="1"/>
        <rFont val="Tw Cen MT"/>
        <family val="2"/>
        <scheme val="minor"/>
      </rPr>
      <t>Black</t>
    </r>
    <r>
      <rPr>
        <sz val="11"/>
        <color theme="1"/>
        <rFont val="Tw Cen MT"/>
        <family val="2"/>
        <scheme val="minor"/>
      </rPr>
      <t xml:space="preserve">: Calculated </t>
    </r>
  </si>
  <si>
    <r>
      <rPr>
        <b/>
        <sz val="11"/>
        <color rgb="FF0000FF"/>
        <rFont val="Tw Cen MT"/>
        <family val="2"/>
        <scheme val="minor"/>
      </rPr>
      <t>Blue:</t>
    </r>
    <r>
      <rPr>
        <sz val="11"/>
        <color theme="1"/>
        <rFont val="Tw Cen MT"/>
        <family val="2"/>
        <scheme val="minor"/>
      </rPr>
      <t xml:space="preserve"> Inputs To be added by user</t>
    </r>
  </si>
  <si>
    <t>(Total Building Inc. Parking/Total Lot SQFT)</t>
  </si>
  <si>
    <t xml:space="preserve">Note on Values </t>
  </si>
  <si>
    <t>Est. Parking Size (Cell E25):  330 including turnaround - circulation space</t>
  </si>
  <si>
    <t>Eff % (N36): Used to calculate Hallways</t>
  </si>
  <si>
    <t>Est. Bld Stories (F28): Type III : Wood,  5 stories (Up to 7 With Podiumn) vs Type 1: Steel</t>
  </si>
  <si>
    <t>Quick Basic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</si>
</sst>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_(* \(#,##0\);_(* &quot;-&quot;_);_(@_)"/>
    <numFmt numFmtId="44" formatCode="_(&quot;$&quot;* #,##0.00_);_(&quot;$&quot;* \(#,##0.00\);_(&quot;$&quot;* &quot;-&quot;??_);_(@_)"/>
    <numFmt numFmtId="43" formatCode="_(* #,##0.00_);_(* \(#,##0.00\);_(* &quot;-&quot;??_);_(@_)"/>
    <numFmt numFmtId="164" formatCode="#\ &quot;Months&quot;"/>
    <numFmt numFmtId="165" formatCode="#\ &quot;Units&quot;"/>
    <numFmt numFmtId="166" formatCode="_(* #,##0_);_(* \(#,##0\);_(* &quot;-&quot;??_);_(@_)"/>
    <numFmt numFmtId="167" formatCode="&quot;ELI&quot;\ #.#%"/>
    <numFmt numFmtId="168" formatCode="#,##0\ &quot;SF&quot;"/>
    <numFmt numFmtId="169" formatCode="0.0\ &quot;Acres&quot;"/>
    <numFmt numFmtId="170" formatCode="0.0\ &quot;acres&quot;"/>
    <numFmt numFmtId="171" formatCode="0.0%"/>
    <numFmt numFmtId="172" formatCode="_(* #,##0.0_);_(* \(#,##0.0\);_(* &quot;-&quot;??_);_(@_)"/>
    <numFmt numFmtId="173" formatCode="&quot;Op. Expenses&quot;\ #%"/>
    <numFmt numFmtId="174" formatCode="&quot;Exit Cap&quot;\ #.#%"/>
  </numFmts>
  <fonts count="37" x14ac:knownFonts="1">
    <font>
      <sz val="11"/>
      <color theme="1"/>
      <name val="Tw Cen MT"/>
      <family val="2"/>
      <scheme val="minor"/>
    </font>
    <font>
      <sz val="11"/>
      <color theme="1"/>
      <name val="Tw Cen MT"/>
      <family val="2"/>
      <scheme val="minor"/>
    </font>
    <font>
      <b/>
      <sz val="11"/>
      <color theme="1"/>
      <name val="Tw Cen MT"/>
      <family val="2"/>
      <scheme val="minor"/>
    </font>
    <font>
      <b/>
      <sz val="16"/>
      <color theme="0"/>
      <name val="Tw Cen MT"/>
      <family val="2"/>
      <scheme val="minor"/>
    </font>
    <font>
      <b/>
      <sz val="10"/>
      <name val="Tw Cen MT"/>
      <family val="2"/>
      <scheme val="minor"/>
    </font>
    <font>
      <sz val="10"/>
      <color theme="1"/>
      <name val="Tw Cen MT"/>
      <family val="2"/>
      <scheme val="minor"/>
    </font>
    <font>
      <sz val="10"/>
      <color theme="4" tint="-0.249977111117893"/>
      <name val="Tw Cen MT"/>
      <family val="2"/>
      <scheme val="minor"/>
    </font>
    <font>
      <b/>
      <sz val="10"/>
      <color theme="1"/>
      <name val="Tw Cen MT"/>
      <family val="2"/>
      <scheme val="minor"/>
    </font>
    <font>
      <u/>
      <sz val="10"/>
      <color theme="1"/>
      <name val="Tw Cen MT"/>
      <family val="2"/>
      <scheme val="minor"/>
    </font>
    <font>
      <u/>
      <sz val="10"/>
      <color theme="1" tint="4.9989318521683403E-2"/>
      <name val="Tw Cen MT"/>
      <family val="2"/>
      <scheme val="minor"/>
    </font>
    <font>
      <sz val="10"/>
      <name val="Tw Cen MT"/>
      <family val="2"/>
      <scheme val="minor"/>
    </font>
    <font>
      <sz val="10"/>
      <color rgb="FF00B0F0"/>
      <name val="Tw Cen MT"/>
      <family val="2"/>
      <scheme val="minor"/>
    </font>
    <font>
      <sz val="10"/>
      <color rgb="FF0000FF"/>
      <name val="Tw Cen MT"/>
      <family val="2"/>
      <scheme val="minor"/>
    </font>
    <font>
      <sz val="10"/>
      <color theme="1" tint="4.9989318521683403E-2"/>
      <name val="Tw Cen MT"/>
      <family val="2"/>
      <scheme val="minor"/>
    </font>
    <font>
      <u/>
      <sz val="10"/>
      <color rgb="FF0000FF"/>
      <name val="Tw Cen MT"/>
      <family val="2"/>
      <scheme val="minor"/>
    </font>
    <font>
      <u/>
      <sz val="8"/>
      <color theme="1" tint="0.34998626667073579"/>
      <name val="Tw Cen MT"/>
      <family val="2"/>
      <scheme val="minor"/>
    </font>
    <font>
      <sz val="8"/>
      <color theme="1" tint="0.34998626667073579"/>
      <name val="Tw Cen MT"/>
      <family val="2"/>
      <scheme val="minor"/>
    </font>
    <font>
      <u val="singleAccounting"/>
      <sz val="8"/>
      <color theme="1" tint="0.34998626667073579"/>
      <name val="Tw Cen MT"/>
      <family val="2"/>
      <scheme val="minor"/>
    </font>
    <font>
      <b/>
      <u/>
      <sz val="10"/>
      <color theme="1"/>
      <name val="Tw Cen MT"/>
      <family val="2"/>
      <scheme val="minor"/>
    </font>
    <font>
      <sz val="8"/>
      <name val="Tw Cen MT"/>
      <family val="2"/>
      <scheme val="minor"/>
    </font>
    <font>
      <u val="singleAccounting"/>
      <sz val="10"/>
      <color rgb="FF0000FF"/>
      <name val="Tw Cen MT"/>
      <family val="2"/>
      <scheme val="minor"/>
    </font>
    <font>
      <i/>
      <sz val="11"/>
      <color theme="1"/>
      <name val="Tw Cen MT"/>
      <family val="2"/>
      <scheme val="minor"/>
    </font>
    <font>
      <b/>
      <i/>
      <sz val="11"/>
      <color theme="1"/>
      <name val="Tw Cen MT"/>
      <family val="2"/>
      <scheme val="minor"/>
    </font>
    <font>
      <u/>
      <sz val="11"/>
      <color theme="1"/>
      <name val="Tw Cen MT"/>
      <family val="2"/>
      <scheme val="minor"/>
    </font>
    <font>
      <sz val="8"/>
      <color rgb="FF0000FF"/>
      <name val="Tw Cen MT"/>
      <family val="2"/>
      <scheme val="minor"/>
    </font>
    <font>
      <b/>
      <sz val="10"/>
      <color theme="8"/>
      <name val="Tw Cen MT"/>
      <family val="2"/>
      <scheme val="minor"/>
    </font>
    <font>
      <sz val="11"/>
      <name val="Tw Cen MT"/>
      <family val="2"/>
      <scheme val="minor"/>
    </font>
    <font>
      <u/>
      <sz val="10"/>
      <name val="Tw Cen MT"/>
      <family val="2"/>
      <scheme val="minor"/>
    </font>
    <font>
      <u val="singleAccounting"/>
      <sz val="10"/>
      <name val="Tw Cen MT"/>
      <family val="2"/>
      <scheme val="minor"/>
    </font>
    <font>
      <sz val="10"/>
      <color theme="1" tint="0.34998626667073579"/>
      <name val="Tw Cen MT"/>
      <family val="2"/>
      <scheme val="minor"/>
    </font>
    <font>
      <b/>
      <sz val="10"/>
      <color theme="1" tint="4.9989318521683403E-2"/>
      <name val="Tw Cen MT"/>
      <family val="2"/>
      <scheme val="minor"/>
    </font>
    <font>
      <sz val="10"/>
      <color theme="7" tint="-0.249977111117893"/>
      <name val="Tw Cen MT"/>
      <family val="2"/>
      <scheme val="minor"/>
    </font>
    <font>
      <u val="singleAccounting"/>
      <sz val="10"/>
      <color theme="7" tint="-0.249977111117893"/>
      <name val="Tw Cen MT"/>
      <family val="2"/>
      <scheme val="minor"/>
    </font>
    <font>
      <u/>
      <sz val="10"/>
      <color theme="1" tint="0.34998626667073579"/>
      <name val="Tw Cen MT"/>
      <family val="2"/>
      <scheme val="minor"/>
    </font>
    <font>
      <b/>
      <sz val="11"/>
      <color theme="8"/>
      <name val="Tw Cen MT"/>
      <family val="2"/>
      <scheme val="minor"/>
    </font>
    <font>
      <b/>
      <sz val="11"/>
      <color rgb="FF0000FF"/>
      <name val="Tw Cen MT"/>
      <family val="2"/>
      <scheme val="minor"/>
    </font>
    <font>
      <b/>
      <u/>
      <sz val="11"/>
      <color theme="1"/>
      <name val="Tw Cen MT"/>
      <family val="2"/>
      <scheme val="minor"/>
    </font>
  </fonts>
  <fills count="10">
    <fill>
      <patternFill patternType="none"/>
    </fill>
    <fill>
      <patternFill patternType="gray125"/>
    </fill>
    <fill>
      <patternFill patternType="solid">
        <fgColor theme="5"/>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44">
    <xf numFmtId="0" fontId="0" fillId="0" borderId="0" xfId="0"/>
    <xf numFmtId="0" fontId="0" fillId="0" borderId="10" xfId="0" applyBorder="1"/>
    <xf numFmtId="9" fontId="0" fillId="0" borderId="0" xfId="3" applyFont="1" applyBorder="1"/>
    <xf numFmtId="0" fontId="0" fillId="0" borderId="11" xfId="0" applyBorder="1"/>
    <xf numFmtId="0" fontId="4" fillId="3" borderId="12" xfId="0" applyFont="1" applyFill="1" applyBorder="1"/>
    <xf numFmtId="0" fontId="5" fillId="3" borderId="13" xfId="0" applyFont="1" applyFill="1" applyBorder="1"/>
    <xf numFmtId="0" fontId="6" fillId="3" borderId="13" xfId="0" applyFont="1" applyFill="1" applyBorder="1"/>
    <xf numFmtId="0" fontId="7" fillId="3" borderId="12" xfId="0" applyFont="1" applyFill="1" applyBorder="1"/>
    <xf numFmtId="0" fontId="5" fillId="3" borderId="14" xfId="0" applyFont="1" applyFill="1" applyBorder="1"/>
    <xf numFmtId="0" fontId="8" fillId="4" borderId="15" xfId="0" applyFont="1" applyFill="1" applyBorder="1" applyAlignment="1">
      <alignment horizontal="left"/>
    </xf>
    <xf numFmtId="0" fontId="5" fillId="4" borderId="0" xfId="0" applyFont="1" applyFill="1"/>
    <xf numFmtId="0" fontId="5" fillId="4" borderId="0" xfId="0" applyFont="1" applyFill="1" applyAlignment="1">
      <alignment horizontal="right"/>
    </xf>
    <xf numFmtId="0" fontId="0" fillId="4" borderId="0" xfId="0" applyFill="1"/>
    <xf numFmtId="0" fontId="9" fillId="4" borderId="0" xfId="0" applyFont="1" applyFill="1" applyAlignment="1">
      <alignment horizontal="right"/>
    </xf>
    <xf numFmtId="0" fontId="5" fillId="4" borderId="16" xfId="0" applyFont="1" applyFill="1" applyBorder="1"/>
    <xf numFmtId="0" fontId="5" fillId="4" borderId="15" xfId="0" applyFont="1" applyFill="1" applyBorder="1" applyAlignment="1">
      <alignment horizontal="left" indent="1"/>
    </xf>
    <xf numFmtId="0" fontId="10" fillId="4" borderId="0" xfId="0" applyFont="1" applyFill="1"/>
    <xf numFmtId="0" fontId="11" fillId="4" borderId="0" xfId="0" applyFont="1" applyFill="1" applyAlignment="1">
      <alignment horizontal="right"/>
    </xf>
    <xf numFmtId="0" fontId="12" fillId="4" borderId="0" xfId="0" applyFont="1" applyFill="1" applyAlignment="1">
      <alignment horizontal="right"/>
    </xf>
    <xf numFmtId="9" fontId="0" fillId="0" borderId="0" xfId="3" applyFont="1" applyFill="1" applyBorder="1"/>
    <xf numFmtId="164" fontId="11" fillId="4" borderId="0" xfId="0" applyNumberFormat="1" applyFont="1" applyFill="1" applyAlignment="1">
      <alignment horizontal="right"/>
    </xf>
    <xf numFmtId="0" fontId="5" fillId="4" borderId="15" xfId="0" quotePrefix="1" applyFont="1" applyFill="1" applyBorder="1" applyAlignment="1">
      <alignment horizontal="left" indent="1"/>
    </xf>
    <xf numFmtId="0" fontId="8" fillId="4" borderId="16" xfId="0" applyFont="1" applyFill="1" applyBorder="1"/>
    <xf numFmtId="0" fontId="5" fillId="4" borderId="15" xfId="0" quotePrefix="1" applyFont="1" applyFill="1" applyBorder="1" applyAlignment="1">
      <alignment horizontal="left"/>
    </xf>
    <xf numFmtId="166" fontId="0" fillId="0" borderId="0" xfId="1" applyNumberFormat="1" applyFont="1" applyFill="1" applyBorder="1"/>
    <xf numFmtId="41" fontId="13" fillId="4" borderId="0" xfId="0" applyNumberFormat="1" applyFont="1" applyFill="1" applyAlignment="1">
      <alignment horizontal="right"/>
    </xf>
    <xf numFmtId="41" fontId="13" fillId="4" borderId="16" xfId="0" applyNumberFormat="1" applyFont="1" applyFill="1" applyBorder="1" applyAlignment="1">
      <alignment horizontal="right"/>
    </xf>
    <xf numFmtId="166" fontId="12" fillId="4" borderId="16" xfId="1" applyNumberFormat="1" applyFont="1" applyFill="1" applyBorder="1"/>
    <xf numFmtId="0" fontId="5" fillId="4" borderId="15" xfId="0" applyFont="1" applyFill="1" applyBorder="1"/>
    <xf numFmtId="0" fontId="12" fillId="4" borderId="0" xfId="0" applyFont="1" applyFill="1"/>
    <xf numFmtId="9" fontId="13" fillId="4" borderId="0" xfId="3" applyFont="1" applyFill="1" applyBorder="1" applyAlignment="1">
      <alignment horizontal="right"/>
    </xf>
    <xf numFmtId="166" fontId="12" fillId="4" borderId="0" xfId="1" applyNumberFormat="1" applyFont="1" applyFill="1" applyBorder="1" applyAlignment="1">
      <alignment horizontal="right"/>
    </xf>
    <xf numFmtId="0" fontId="5" fillId="4" borderId="15" xfId="0" applyFont="1" applyFill="1" applyBorder="1" applyAlignment="1">
      <alignment horizontal="left"/>
    </xf>
    <xf numFmtId="9" fontId="13" fillId="4" borderId="0" xfId="0" applyNumberFormat="1" applyFont="1" applyFill="1" applyAlignment="1">
      <alignment horizontal="right"/>
    </xf>
    <xf numFmtId="0" fontId="5" fillId="4" borderId="7" xfId="0" applyFont="1" applyFill="1" applyBorder="1"/>
    <xf numFmtId="0" fontId="5" fillId="4" borderId="8" xfId="0" applyFont="1" applyFill="1" applyBorder="1"/>
    <xf numFmtId="170" fontId="13" fillId="4" borderId="8" xfId="0" applyNumberFormat="1" applyFont="1" applyFill="1" applyBorder="1" applyAlignment="1">
      <alignment horizontal="right"/>
    </xf>
    <xf numFmtId="0" fontId="5" fillId="4" borderId="9" xfId="0" applyFont="1" applyFill="1" applyBorder="1"/>
    <xf numFmtId="0" fontId="8" fillId="4" borderId="1" xfId="0" applyFont="1" applyFill="1" applyBorder="1" applyAlignment="1">
      <alignment horizontal="left"/>
    </xf>
    <xf numFmtId="0" fontId="8" fillId="4" borderId="2" xfId="0" applyFont="1" applyFill="1" applyBorder="1" applyAlignment="1">
      <alignment horizontal="left"/>
    </xf>
    <xf numFmtId="0" fontId="8" fillId="4" borderId="3" xfId="0" applyFont="1" applyFill="1" applyBorder="1" applyAlignment="1">
      <alignment horizontal="left"/>
    </xf>
    <xf numFmtId="0" fontId="8" fillId="4" borderId="1" xfId="0" applyFont="1" applyFill="1" applyBorder="1"/>
    <xf numFmtId="0" fontId="15" fillId="4" borderId="2" xfId="0" applyFont="1" applyFill="1" applyBorder="1" applyAlignment="1">
      <alignment horizontal="right"/>
    </xf>
    <xf numFmtId="0" fontId="5" fillId="4" borderId="0" xfId="0" applyFont="1" applyFill="1" applyAlignment="1">
      <alignment horizontal="left" indent="1"/>
    </xf>
    <xf numFmtId="166" fontId="5" fillId="4" borderId="0" xfId="1" applyNumberFormat="1" applyFont="1" applyFill="1" applyBorder="1" applyAlignment="1">
      <alignment horizontal="center"/>
    </xf>
    <xf numFmtId="166" fontId="5" fillId="4" borderId="16" xfId="1" applyNumberFormat="1" applyFont="1" applyFill="1" applyBorder="1" applyAlignment="1">
      <alignment horizontal="center"/>
    </xf>
    <xf numFmtId="41" fontId="5" fillId="4" borderId="15" xfId="0" applyNumberFormat="1" applyFont="1" applyFill="1" applyBorder="1"/>
    <xf numFmtId="41" fontId="16" fillId="4" borderId="0" xfId="0" applyNumberFormat="1" applyFont="1" applyFill="1"/>
    <xf numFmtId="41" fontId="17" fillId="4" borderId="0" xfId="0" applyNumberFormat="1" applyFont="1" applyFill="1"/>
    <xf numFmtId="0" fontId="5" fillId="4" borderId="15" xfId="0" applyFont="1" applyFill="1" applyBorder="1" applyAlignment="1">
      <alignment horizontal="left" indent="2"/>
    </xf>
    <xf numFmtId="166" fontId="12" fillId="4" borderId="0" xfId="1" applyNumberFormat="1" applyFont="1" applyFill="1" applyBorder="1" applyAlignment="1">
      <alignment horizontal="center"/>
    </xf>
    <xf numFmtId="0" fontId="5" fillId="4" borderId="16" xfId="0" applyFont="1" applyFill="1" applyBorder="1" applyAlignment="1">
      <alignment horizontal="left" indent="1"/>
    </xf>
    <xf numFmtId="10" fontId="16" fillId="4" borderId="0" xfId="0" applyNumberFormat="1" applyFont="1" applyFill="1"/>
    <xf numFmtId="166" fontId="5" fillId="4" borderId="16" xfId="0" applyNumberFormat="1" applyFont="1" applyFill="1" applyBorder="1" applyAlignment="1">
      <alignment horizontal="left" indent="1"/>
    </xf>
    <xf numFmtId="0" fontId="5" fillId="4" borderId="0" xfId="0" applyFont="1" applyFill="1" applyAlignment="1">
      <alignment horizontal="left" indent="2"/>
    </xf>
    <xf numFmtId="3" fontId="15" fillId="4" borderId="0" xfId="0" applyNumberFormat="1" applyFont="1" applyFill="1" applyAlignment="1">
      <alignment horizontal="right"/>
    </xf>
    <xf numFmtId="43" fontId="5" fillId="4" borderId="16" xfId="0" applyNumberFormat="1" applyFont="1" applyFill="1" applyBorder="1" applyAlignment="1">
      <alignment horizontal="left" indent="1"/>
    </xf>
    <xf numFmtId="4" fontId="16" fillId="4" borderId="0" xfId="0" applyNumberFormat="1" applyFont="1" applyFill="1" applyAlignment="1">
      <alignment horizontal="right"/>
    </xf>
    <xf numFmtId="0" fontId="5" fillId="4" borderId="0" xfId="0" applyFont="1" applyFill="1" applyAlignment="1">
      <alignment horizontal="left"/>
    </xf>
    <xf numFmtId="0" fontId="5" fillId="4" borderId="16" xfId="0" applyFont="1" applyFill="1" applyBorder="1" applyAlignment="1">
      <alignment horizontal="left"/>
    </xf>
    <xf numFmtId="0" fontId="2" fillId="0" borderId="10" xfId="0" applyFont="1" applyBorder="1"/>
    <xf numFmtId="0" fontId="0" fillId="3" borderId="14" xfId="0" applyFill="1" applyBorder="1"/>
    <xf numFmtId="0" fontId="0" fillId="0" borderId="17" xfId="0" applyBorder="1"/>
    <xf numFmtId="0" fontId="0" fillId="0" borderId="18" xfId="0" applyBorder="1"/>
    <xf numFmtId="0" fontId="0" fillId="0" borderId="19" xfId="0" applyBorder="1"/>
    <xf numFmtId="0" fontId="8" fillId="4" borderId="15" xfId="0" quotePrefix="1" applyFont="1" applyFill="1" applyBorder="1" applyAlignment="1">
      <alignment horizontal="left"/>
    </xf>
    <xf numFmtId="166" fontId="20" fillId="4" borderId="16" xfId="1" applyNumberFormat="1" applyFont="1" applyFill="1" applyBorder="1"/>
    <xf numFmtId="0" fontId="14" fillId="4" borderId="0" xfId="0" applyFont="1" applyFill="1" applyAlignment="1">
      <alignment horizontal="right"/>
    </xf>
    <xf numFmtId="166" fontId="7" fillId="4" borderId="0" xfId="1" applyNumberFormat="1" applyFont="1" applyFill="1" applyBorder="1" applyAlignment="1">
      <alignment horizontal="right"/>
    </xf>
    <xf numFmtId="0" fontId="0" fillId="5" borderId="0" xfId="0" applyFill="1"/>
    <xf numFmtId="0" fontId="2" fillId="5" borderId="0" xfId="0" applyFont="1" applyFill="1"/>
    <xf numFmtId="0" fontId="1" fillId="5" borderId="0" xfId="0" applyFont="1" applyFill="1"/>
    <xf numFmtId="0" fontId="0" fillId="4" borderId="2" xfId="0" applyFill="1" applyBorder="1"/>
    <xf numFmtId="0" fontId="1" fillId="4" borderId="0" xfId="0" applyFont="1" applyFill="1"/>
    <xf numFmtId="0" fontId="23" fillId="4" borderId="0" xfId="0" applyFont="1" applyFill="1"/>
    <xf numFmtId="14" fontId="23" fillId="4" borderId="0" xfId="0" applyNumberFormat="1" applyFont="1" applyFill="1"/>
    <xf numFmtId="173" fontId="24" fillId="4" borderId="15" xfId="0" quotePrefix="1" applyNumberFormat="1" applyFont="1" applyFill="1" applyBorder="1" applyAlignment="1">
      <alignment horizontal="left" indent="1"/>
    </xf>
    <xf numFmtId="0" fontId="26" fillId="4" borderId="0" xfId="0" applyFont="1" applyFill="1"/>
    <xf numFmtId="0" fontId="27" fillId="4" borderId="16" xfId="0" applyFont="1" applyFill="1" applyBorder="1" applyAlignment="1">
      <alignment horizontal="right"/>
    </xf>
    <xf numFmtId="41" fontId="10" fillId="4" borderId="16" xfId="0" applyNumberFormat="1" applyFont="1" applyFill="1" applyBorder="1"/>
    <xf numFmtId="41" fontId="28" fillId="4" borderId="16" xfId="0" applyNumberFormat="1" applyFont="1" applyFill="1" applyBorder="1"/>
    <xf numFmtId="9" fontId="29" fillId="4" borderId="16" xfId="3" applyFont="1" applyFill="1" applyBorder="1" applyAlignment="1">
      <alignment horizontal="right"/>
    </xf>
    <xf numFmtId="0" fontId="2" fillId="4" borderId="2" xfId="0" applyFont="1" applyFill="1" applyBorder="1"/>
    <xf numFmtId="0" fontId="1" fillId="4" borderId="0" xfId="0" applyFont="1" applyFill="1" applyAlignment="1">
      <alignment wrapText="1"/>
    </xf>
    <xf numFmtId="0" fontId="8" fillId="7" borderId="1" xfId="0" applyFont="1" applyFill="1" applyBorder="1"/>
    <xf numFmtId="0" fontId="15" fillId="7" borderId="2" xfId="0" applyFont="1" applyFill="1" applyBorder="1" applyAlignment="1">
      <alignment horizontal="right"/>
    </xf>
    <xf numFmtId="0" fontId="15" fillId="7" borderId="3" xfId="0" applyFont="1" applyFill="1" applyBorder="1" applyAlignment="1">
      <alignment horizontal="right"/>
    </xf>
    <xf numFmtId="41" fontId="5" fillId="7" borderId="15" xfId="0" applyNumberFormat="1" applyFont="1" applyFill="1" applyBorder="1"/>
    <xf numFmtId="41" fontId="16" fillId="7" borderId="0" xfId="0" applyNumberFormat="1" applyFont="1" applyFill="1"/>
    <xf numFmtId="0" fontId="5" fillId="7" borderId="15" xfId="0" quotePrefix="1" applyFont="1" applyFill="1" applyBorder="1" applyAlignment="1">
      <alignment horizontal="left" indent="1"/>
    </xf>
    <xf numFmtId="41" fontId="17" fillId="7" borderId="0" xfId="0" applyNumberFormat="1" applyFont="1" applyFill="1"/>
    <xf numFmtId="0" fontId="5" fillId="7" borderId="15" xfId="0" applyFont="1" applyFill="1" applyBorder="1"/>
    <xf numFmtId="10" fontId="16" fillId="7" borderId="0" xfId="0" applyNumberFormat="1" applyFont="1" applyFill="1"/>
    <xf numFmtId="0" fontId="8" fillId="7" borderId="15" xfId="0" applyFont="1" applyFill="1" applyBorder="1"/>
    <xf numFmtId="171" fontId="16" fillId="7" borderId="0" xfId="0" applyNumberFormat="1" applyFont="1" applyFill="1"/>
    <xf numFmtId="3" fontId="15" fillId="7" borderId="0" xfId="0" applyNumberFormat="1" applyFont="1" applyFill="1" applyAlignment="1">
      <alignment horizontal="right"/>
    </xf>
    <xf numFmtId="9" fontId="5" fillId="7" borderId="0" xfId="3" applyFont="1" applyFill="1" applyBorder="1"/>
    <xf numFmtId="166" fontId="12" fillId="7" borderId="16" xfId="1" applyNumberFormat="1" applyFont="1" applyFill="1" applyBorder="1" applyAlignment="1">
      <alignment horizontal="right"/>
    </xf>
    <xf numFmtId="0" fontId="18" fillId="6" borderId="1" xfId="0" applyFont="1" applyFill="1" applyBorder="1" applyAlignment="1">
      <alignment horizontal="center"/>
    </xf>
    <xf numFmtId="0" fontId="5" fillId="6" borderId="2" xfId="0" applyFont="1" applyFill="1" applyBorder="1" applyAlignment="1">
      <alignment horizontal="center"/>
    </xf>
    <xf numFmtId="0" fontId="5" fillId="6" borderId="3" xfId="0" applyFont="1" applyFill="1" applyBorder="1" applyAlignment="1">
      <alignment horizontal="center"/>
    </xf>
    <xf numFmtId="0" fontId="18" fillId="6" borderId="15" xfId="0" applyFont="1" applyFill="1" applyBorder="1" applyAlignment="1">
      <alignment horizontal="right" wrapText="1"/>
    </xf>
    <xf numFmtId="0" fontId="18" fillId="6" borderId="0" xfId="0" applyFont="1" applyFill="1" applyAlignment="1">
      <alignment horizontal="right" wrapText="1"/>
    </xf>
    <xf numFmtId="0" fontId="7" fillId="6" borderId="0" xfId="0" applyFont="1" applyFill="1" applyAlignment="1">
      <alignment horizontal="right"/>
    </xf>
    <xf numFmtId="0" fontId="5" fillId="6" borderId="16" xfId="0" applyFont="1" applyFill="1" applyBorder="1" applyAlignment="1">
      <alignment horizontal="center"/>
    </xf>
    <xf numFmtId="0" fontId="12" fillId="6" borderId="15" xfId="0" applyFont="1" applyFill="1" applyBorder="1" applyAlignment="1">
      <alignment horizontal="right"/>
    </xf>
    <xf numFmtId="0" fontId="12" fillId="6" borderId="0" xfId="0" applyFont="1" applyFill="1" applyAlignment="1">
      <alignment horizontal="right" vertical="center"/>
    </xf>
    <xf numFmtId="9" fontId="5" fillId="6" borderId="0" xfId="3" applyFont="1" applyFill="1" applyBorder="1" applyAlignment="1">
      <alignment horizontal="right" vertical="center"/>
    </xf>
    <xf numFmtId="0" fontId="5" fillId="6" borderId="0" xfId="0" applyFont="1" applyFill="1" applyAlignment="1">
      <alignment horizontal="right" vertical="center"/>
    </xf>
    <xf numFmtId="166" fontId="12" fillId="6" borderId="0" xfId="1" applyNumberFormat="1" applyFont="1" applyFill="1" applyBorder="1" applyAlignment="1">
      <alignment horizontal="right" vertical="center"/>
    </xf>
    <xf numFmtId="172" fontId="5" fillId="6" borderId="0" xfId="0" applyNumberFormat="1" applyFont="1" applyFill="1" applyAlignment="1">
      <alignment horizontal="right" vertical="center"/>
    </xf>
    <xf numFmtId="166" fontId="5" fillId="6" borderId="0" xfId="1" applyNumberFormat="1" applyFont="1" applyFill="1" applyBorder="1" applyAlignment="1">
      <alignment horizontal="right" vertical="center"/>
    </xf>
    <xf numFmtId="0" fontId="10" fillId="6" borderId="0" xfId="0" applyFont="1" applyFill="1" applyAlignment="1">
      <alignment horizontal="right" vertical="center"/>
    </xf>
    <xf numFmtId="9" fontId="12" fillId="6" borderId="0" xfId="3" applyFont="1" applyFill="1" applyBorder="1" applyAlignment="1">
      <alignment horizontal="right" vertical="center"/>
    </xf>
    <xf numFmtId="3" fontId="5" fillId="6" borderId="0" xfId="1" applyNumberFormat="1" applyFont="1" applyFill="1" applyBorder="1" applyAlignment="1">
      <alignment horizontal="right" vertical="center"/>
    </xf>
    <xf numFmtId="0" fontId="5" fillId="6" borderId="15" xfId="0" applyFont="1" applyFill="1" applyBorder="1" applyAlignment="1">
      <alignment horizontal="right"/>
    </xf>
    <xf numFmtId="0" fontId="5" fillId="6" borderId="2" xfId="0" applyFont="1" applyFill="1" applyBorder="1" applyAlignment="1">
      <alignment horizontal="right"/>
    </xf>
    <xf numFmtId="1" fontId="5" fillId="6" borderId="2" xfId="0" applyNumberFormat="1" applyFont="1" applyFill="1" applyBorder="1" applyAlignment="1">
      <alignment horizontal="right"/>
    </xf>
    <xf numFmtId="9" fontId="5" fillId="6" borderId="2" xfId="3" applyFont="1" applyFill="1" applyBorder="1" applyAlignment="1">
      <alignment horizontal="right"/>
    </xf>
    <xf numFmtId="166" fontId="5" fillId="6" borderId="2" xfId="1" applyNumberFormat="1" applyFont="1" applyFill="1" applyBorder="1" applyAlignment="1">
      <alignment horizontal="right"/>
    </xf>
    <xf numFmtId="172" fontId="5" fillId="6" borderId="2" xfId="0" applyNumberFormat="1" applyFont="1" applyFill="1" applyBorder="1" applyAlignment="1">
      <alignment horizontal="right"/>
    </xf>
    <xf numFmtId="3" fontId="5" fillId="6" borderId="2" xfId="0" applyNumberFormat="1" applyFont="1" applyFill="1" applyBorder="1" applyAlignment="1">
      <alignment horizontal="right"/>
    </xf>
    <xf numFmtId="0" fontId="5" fillId="6" borderId="15" xfId="0" applyFont="1" applyFill="1" applyBorder="1" applyAlignment="1">
      <alignment horizontal="center"/>
    </xf>
    <xf numFmtId="0" fontId="5" fillId="6" borderId="0" xfId="0" applyFont="1" applyFill="1" applyAlignment="1">
      <alignment horizontal="center"/>
    </xf>
    <xf numFmtId="0" fontId="18" fillId="6" borderId="15" xfId="0" applyFont="1" applyFill="1" applyBorder="1" applyAlignment="1">
      <alignment horizontal="right"/>
    </xf>
    <xf numFmtId="0" fontId="18" fillId="6" borderId="0" xfId="0" applyFont="1" applyFill="1" applyAlignment="1">
      <alignment horizontal="right"/>
    </xf>
    <xf numFmtId="0" fontId="12" fillId="6" borderId="0" xfId="0" applyFont="1" applyFill="1" applyAlignment="1">
      <alignment horizontal="right"/>
    </xf>
    <xf numFmtId="0" fontId="5" fillId="6" borderId="0" xfId="0" applyFont="1" applyFill="1" applyAlignment="1">
      <alignment horizontal="right"/>
    </xf>
    <xf numFmtId="9" fontId="5" fillId="6" borderId="0" xfId="3" applyFont="1" applyFill="1" applyBorder="1" applyAlignment="1">
      <alignment horizontal="right"/>
    </xf>
    <xf numFmtId="166" fontId="12" fillId="6" borderId="0" xfId="1" applyNumberFormat="1" applyFont="1" applyFill="1" applyBorder="1" applyAlignment="1">
      <alignment horizontal="right"/>
    </xf>
    <xf numFmtId="172" fontId="5" fillId="6" borderId="0" xfId="0" applyNumberFormat="1" applyFont="1" applyFill="1" applyAlignment="1">
      <alignment horizontal="right"/>
    </xf>
    <xf numFmtId="166" fontId="5" fillId="6" borderId="0" xfId="1" applyNumberFormat="1" applyFont="1" applyFill="1" applyBorder="1" applyAlignment="1">
      <alignment horizontal="right"/>
    </xf>
    <xf numFmtId="9" fontId="12" fillId="6" borderId="0" xfId="3" applyFont="1" applyFill="1" applyBorder="1" applyAlignment="1">
      <alignment horizontal="right"/>
    </xf>
    <xf numFmtId="3" fontId="5" fillId="6" borderId="0" xfId="1" applyNumberFormat="1" applyFont="1" applyFill="1" applyBorder="1" applyAlignment="1">
      <alignment horizontal="right"/>
    </xf>
    <xf numFmtId="1" fontId="12" fillId="6" borderId="0" xfId="0" applyNumberFormat="1" applyFont="1" applyFill="1" applyAlignment="1">
      <alignment horizontal="right"/>
    </xf>
    <xf numFmtId="1" fontId="5" fillId="6" borderId="0" xfId="2" applyNumberFormat="1" applyFont="1" applyFill="1" applyBorder="1" applyAlignment="1">
      <alignment horizontal="right"/>
    </xf>
    <xf numFmtId="3" fontId="5" fillId="6" borderId="0" xfId="0" applyNumberFormat="1" applyFont="1" applyFill="1" applyAlignment="1">
      <alignment horizontal="right"/>
    </xf>
    <xf numFmtId="0" fontId="18" fillId="6" borderId="15" xfId="0" applyFont="1" applyFill="1" applyBorder="1" applyAlignment="1">
      <alignment horizontal="center"/>
    </xf>
    <xf numFmtId="0" fontId="18" fillId="6" borderId="0" xfId="0" applyFont="1" applyFill="1" applyAlignment="1">
      <alignment horizontal="center"/>
    </xf>
    <xf numFmtId="3" fontId="18" fillId="6" borderId="0" xfId="0" applyNumberFormat="1" applyFont="1" applyFill="1" applyAlignment="1">
      <alignment horizontal="center" wrapText="1"/>
    </xf>
    <xf numFmtId="0" fontId="7" fillId="6" borderId="16" xfId="0" applyFont="1" applyFill="1" applyBorder="1" applyAlignment="1">
      <alignment horizontal="center"/>
    </xf>
    <xf numFmtId="0" fontId="8" fillId="6" borderId="15" xfId="0" applyFont="1" applyFill="1" applyBorder="1" applyAlignment="1">
      <alignment horizontal="center"/>
    </xf>
    <xf numFmtId="0" fontId="8" fillId="6" borderId="0" xfId="0" applyFont="1" applyFill="1" applyAlignment="1">
      <alignment horizontal="center"/>
    </xf>
    <xf numFmtId="166" fontId="5" fillId="6" borderId="0" xfId="1" applyNumberFormat="1" applyFont="1" applyFill="1" applyBorder="1" applyAlignment="1">
      <alignment horizontal="center"/>
    </xf>
    <xf numFmtId="166" fontId="5" fillId="6" borderId="0" xfId="0" applyNumberFormat="1" applyFont="1" applyFill="1" applyAlignment="1">
      <alignment horizontal="center"/>
    </xf>
    <xf numFmtId="3" fontId="5" fillId="6" borderId="0" xfId="0" applyNumberFormat="1" applyFont="1" applyFill="1" applyAlignment="1">
      <alignment horizontal="center" wrapText="1"/>
    </xf>
    <xf numFmtId="0" fontId="5" fillId="6" borderId="7" xfId="0" applyFont="1" applyFill="1" applyBorder="1" applyAlignment="1">
      <alignment horizontal="center"/>
    </xf>
    <xf numFmtId="0" fontId="5" fillId="6" borderId="8" xfId="0" applyFont="1" applyFill="1" applyBorder="1" applyAlignment="1">
      <alignment horizontal="center"/>
    </xf>
    <xf numFmtId="0" fontId="5" fillId="6" borderId="9" xfId="0" applyFont="1" applyFill="1" applyBorder="1" applyAlignment="1">
      <alignment horizontal="center"/>
    </xf>
    <xf numFmtId="0" fontId="0" fillId="0" borderId="16" xfId="0" applyBorder="1"/>
    <xf numFmtId="0" fontId="0" fillId="4" borderId="16" xfId="0" applyFill="1" applyBorder="1"/>
    <xf numFmtId="0" fontId="7" fillId="4" borderId="0" xfId="0" applyFont="1" applyFill="1"/>
    <xf numFmtId="9" fontId="30" fillId="4" borderId="0" xfId="3" applyFont="1" applyFill="1" applyBorder="1" applyAlignment="1">
      <alignment horizontal="right"/>
    </xf>
    <xf numFmtId="169" fontId="4" fillId="4" borderId="0" xfId="1" applyNumberFormat="1" applyFont="1" applyFill="1" applyBorder="1" applyAlignment="1">
      <alignment horizontal="right"/>
    </xf>
    <xf numFmtId="166" fontId="7" fillId="4" borderId="16" xfId="1" applyNumberFormat="1" applyFont="1" applyFill="1" applyBorder="1"/>
    <xf numFmtId="0" fontId="7" fillId="4" borderId="15" xfId="0" quotePrefix="1" applyFont="1" applyFill="1" applyBorder="1"/>
    <xf numFmtId="0" fontId="7" fillId="4" borderId="15" xfId="0" applyFont="1" applyFill="1" applyBorder="1" applyAlignment="1">
      <alignment horizontal="left" indent="1"/>
    </xf>
    <xf numFmtId="0" fontId="7" fillId="4" borderId="0" xfId="0" applyFont="1" applyFill="1" applyAlignment="1">
      <alignment horizontal="right"/>
    </xf>
    <xf numFmtId="0" fontId="8" fillId="4" borderId="15" xfId="0" quotePrefix="1" applyFont="1" applyFill="1" applyBorder="1" applyAlignment="1">
      <alignment horizontal="left" indent="1"/>
    </xf>
    <xf numFmtId="0" fontId="5" fillId="4" borderId="16" xfId="0" applyFont="1" applyFill="1" applyBorder="1" applyAlignment="1">
      <alignment horizontal="right"/>
    </xf>
    <xf numFmtId="0" fontId="8" fillId="4" borderId="16" xfId="0" applyFont="1" applyFill="1" applyBorder="1" applyAlignment="1">
      <alignment horizontal="right"/>
    </xf>
    <xf numFmtId="0" fontId="5" fillId="4" borderId="2" xfId="0" applyFont="1" applyFill="1" applyBorder="1" applyAlignment="1">
      <alignment horizontal="right"/>
    </xf>
    <xf numFmtId="0" fontId="12" fillId="4" borderId="16" xfId="0" applyFont="1" applyFill="1" applyBorder="1" applyAlignment="1">
      <alignment horizontal="right"/>
    </xf>
    <xf numFmtId="165" fontId="5" fillId="4" borderId="16" xfId="0" applyNumberFormat="1" applyFont="1" applyFill="1" applyBorder="1" applyAlignment="1">
      <alignment horizontal="right"/>
    </xf>
    <xf numFmtId="168" fontId="5" fillId="4" borderId="16" xfId="1" applyNumberFormat="1" applyFont="1" applyFill="1" applyBorder="1" applyAlignment="1">
      <alignment horizontal="right"/>
    </xf>
    <xf numFmtId="9" fontId="12" fillId="4" borderId="16" xfId="3" applyFont="1" applyFill="1" applyBorder="1" applyAlignment="1">
      <alignment horizontal="right"/>
    </xf>
    <xf numFmtId="0" fontId="5" fillId="4" borderId="7" xfId="0" applyFont="1" applyFill="1" applyBorder="1" applyAlignment="1">
      <alignment horizontal="left" indent="1"/>
    </xf>
    <xf numFmtId="0" fontId="5" fillId="4" borderId="8" xfId="0" applyFont="1" applyFill="1" applyBorder="1" applyAlignment="1">
      <alignment horizontal="right"/>
    </xf>
    <xf numFmtId="0" fontId="0" fillId="5" borderId="20" xfId="0" applyFill="1" applyBorder="1"/>
    <xf numFmtId="0" fontId="0" fillId="5" borderId="21" xfId="0" applyFill="1" applyBorder="1"/>
    <xf numFmtId="0" fontId="0" fillId="5" borderId="22" xfId="0" applyFill="1" applyBorder="1"/>
    <xf numFmtId="0" fontId="2" fillId="8" borderId="20" xfId="0" applyFont="1" applyFill="1" applyBorder="1"/>
    <xf numFmtId="0" fontId="2" fillId="8" borderId="21" xfId="0" applyFont="1" applyFill="1" applyBorder="1"/>
    <xf numFmtId="0" fontId="2" fillId="8" borderId="22" xfId="0" applyFont="1" applyFill="1" applyBorder="1"/>
    <xf numFmtId="41" fontId="31" fillId="7" borderId="0" xfId="0" applyNumberFormat="1" applyFont="1" applyFill="1"/>
    <xf numFmtId="41" fontId="31" fillId="7" borderId="16" xfId="0" applyNumberFormat="1" applyFont="1" applyFill="1" applyBorder="1"/>
    <xf numFmtId="41" fontId="32" fillId="7" borderId="0" xfId="0" applyNumberFormat="1" applyFont="1" applyFill="1"/>
    <xf numFmtId="41" fontId="32" fillId="7" borderId="16" xfId="0" applyNumberFormat="1" applyFont="1" applyFill="1" applyBorder="1"/>
    <xf numFmtId="41" fontId="29" fillId="7" borderId="0" xfId="0" applyNumberFormat="1" applyFont="1" applyFill="1"/>
    <xf numFmtId="41" fontId="29" fillId="7" borderId="16" xfId="0" applyNumberFormat="1" applyFont="1" applyFill="1" applyBorder="1"/>
    <xf numFmtId="3" fontId="33" fillId="7" borderId="0" xfId="0" applyNumberFormat="1" applyFont="1" applyFill="1" applyAlignment="1">
      <alignment horizontal="right"/>
    </xf>
    <xf numFmtId="9" fontId="31" fillId="7" borderId="0" xfId="3" applyFont="1" applyFill="1" applyBorder="1" applyAlignment="1">
      <alignment horizontal="right"/>
    </xf>
    <xf numFmtId="4" fontId="31" fillId="7" borderId="0" xfId="0" applyNumberFormat="1" applyFont="1" applyFill="1" applyAlignment="1">
      <alignment horizontal="right"/>
    </xf>
    <xf numFmtId="0" fontId="0" fillId="4" borderId="5" xfId="0" applyFill="1" applyBorder="1"/>
    <xf numFmtId="0" fontId="0" fillId="4" borderId="6" xfId="0" applyFill="1" applyBorder="1"/>
    <xf numFmtId="0" fontId="0" fillId="4" borderId="10" xfId="0" applyFill="1" applyBorder="1"/>
    <xf numFmtId="0" fontId="0" fillId="4" borderId="11" xfId="0" applyFill="1" applyBorder="1"/>
    <xf numFmtId="0" fontId="0" fillId="4" borderId="17" xfId="0" applyFill="1" applyBorder="1"/>
    <xf numFmtId="0" fontId="0" fillId="4" borderId="18" xfId="0" applyFill="1" applyBorder="1"/>
    <xf numFmtId="0" fontId="0" fillId="4" borderId="19" xfId="0" applyFill="1" applyBorder="1"/>
    <xf numFmtId="41" fontId="32" fillId="4" borderId="3" xfId="0" applyNumberFormat="1" applyFont="1" applyFill="1" applyBorder="1" applyAlignment="1">
      <alignment horizontal="right"/>
    </xf>
    <xf numFmtId="0" fontId="36" fillId="4" borderId="4" xfId="0" applyFont="1" applyFill="1" applyBorder="1"/>
    <xf numFmtId="174" fontId="24" fillId="4" borderId="15" xfId="0" quotePrefix="1" applyNumberFormat="1" applyFont="1" applyFill="1" applyBorder="1" applyAlignment="1">
      <alignment horizontal="left" indent="1"/>
    </xf>
    <xf numFmtId="0" fontId="7" fillId="0" borderId="4" xfId="0" applyFont="1" applyBorder="1"/>
    <xf numFmtId="0" fontId="7" fillId="0" borderId="5" xfId="0" applyFont="1" applyBorder="1"/>
    <xf numFmtId="0" fontId="0" fillId="0" borderId="6" xfId="0" applyBorder="1"/>
    <xf numFmtId="167" fontId="0" fillId="0" borderId="0" xfId="0" applyNumberFormat="1"/>
    <xf numFmtId="0" fontId="18" fillId="0" borderId="10" xfId="0" applyFont="1" applyBorder="1" applyAlignment="1">
      <alignment horizontal="right" wrapText="1"/>
    </xf>
    <xf numFmtId="0" fontId="2" fillId="0" borderId="10"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0" xfId="0" applyBorder="1" applyAlignment="1">
      <alignment horizontal="center"/>
    </xf>
    <xf numFmtId="0" fontId="5" fillId="9" borderId="10" xfId="0" applyFont="1" applyFill="1" applyBorder="1" applyAlignment="1">
      <alignment horizontal="left"/>
    </xf>
    <xf numFmtId="0" fontId="5" fillId="9" borderId="0" xfId="0" applyFont="1" applyFill="1" applyAlignment="1">
      <alignment horizontal="left"/>
    </xf>
    <xf numFmtId="0" fontId="5" fillId="9" borderId="11" xfId="0" applyFont="1" applyFill="1" applyBorder="1" applyAlignment="1">
      <alignment horizontal="left"/>
    </xf>
    <xf numFmtId="165" fontId="7" fillId="4" borderId="16" xfId="0" applyNumberFormat="1" applyFont="1" applyFill="1" applyBorder="1" applyAlignment="1">
      <alignment horizontal="right"/>
    </xf>
    <xf numFmtId="168" fontId="7" fillId="4" borderId="9" xfId="0" applyNumberFormat="1" applyFont="1" applyFill="1" applyBorder="1" applyAlignment="1">
      <alignment horizontal="right"/>
    </xf>
    <xf numFmtId="0" fontId="0" fillId="4" borderId="8" xfId="0" applyFill="1" applyBorder="1"/>
    <xf numFmtId="0" fontId="21" fillId="4" borderId="0" xfId="0" applyFont="1" applyFill="1" applyAlignment="1">
      <alignment horizontal="left" vertical="top" wrapText="1"/>
    </xf>
    <xf numFmtId="0" fontId="1" fillId="4" borderId="0" xfId="0" applyFont="1" applyFill="1" applyAlignment="1">
      <alignment horizontal="left"/>
    </xf>
    <xf numFmtId="0" fontId="2" fillId="0" borderId="0" xfId="0" applyFont="1" applyAlignment="1">
      <alignment horizontal="center" wrapText="1"/>
    </xf>
    <xf numFmtId="0" fontId="1" fillId="4" borderId="0" xfId="0" applyFont="1" applyFill="1" applyAlignment="1">
      <alignment horizontal="left" wrapText="1"/>
    </xf>
    <xf numFmtId="0" fontId="5" fillId="9" borderId="10" xfId="0" applyFont="1" applyFill="1" applyBorder="1" applyAlignment="1">
      <alignment horizontal="left" wrapText="1"/>
    </xf>
    <xf numFmtId="0" fontId="5" fillId="9" borderId="0" xfId="0" applyFont="1" applyFill="1" applyAlignment="1">
      <alignment horizontal="left" wrapText="1"/>
    </xf>
    <xf numFmtId="0" fontId="5" fillId="9" borderId="11" xfId="0" applyFont="1" applyFill="1" applyBorder="1" applyAlignment="1">
      <alignment horizontal="left" wrapText="1"/>
    </xf>
    <xf numFmtId="0" fontId="5" fillId="9" borderId="17" xfId="0" applyFont="1" applyFill="1" applyBorder="1" applyAlignment="1">
      <alignment horizontal="left" wrapText="1"/>
    </xf>
    <xf numFmtId="0" fontId="5" fillId="9" borderId="18" xfId="0" applyFont="1" applyFill="1" applyBorder="1" applyAlignment="1">
      <alignment horizontal="left" wrapText="1"/>
    </xf>
    <xf numFmtId="0" fontId="5" fillId="9" borderId="19" xfId="0" applyFont="1" applyFill="1" applyBorder="1" applyAlignment="1">
      <alignment horizontal="left"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5" fillId="7" borderId="13" xfId="0" applyFont="1" applyFill="1" applyBorder="1" applyAlignment="1">
      <alignment horizontal="center"/>
    </xf>
    <xf numFmtId="0" fontId="36" fillId="9" borderId="4" xfId="0" applyFont="1" applyFill="1" applyBorder="1" applyAlignment="1">
      <alignment horizontal="center" wrapText="1"/>
    </xf>
    <xf numFmtId="0" fontId="36" fillId="9" borderId="5" xfId="0" applyFont="1" applyFill="1" applyBorder="1" applyAlignment="1">
      <alignment horizontal="center" wrapText="1"/>
    </xf>
    <xf numFmtId="0" fontId="36" fillId="9" borderId="6" xfId="0" applyFont="1" applyFill="1" applyBorder="1" applyAlignment="1">
      <alignment horizontal="center" wrapText="1"/>
    </xf>
    <xf numFmtId="0" fontId="36" fillId="9" borderId="10" xfId="0" applyFont="1" applyFill="1" applyBorder="1" applyAlignment="1">
      <alignment horizontal="center" wrapText="1"/>
    </xf>
    <xf numFmtId="0" fontId="36" fillId="9" borderId="0" xfId="0" applyFont="1" applyFill="1" applyAlignment="1">
      <alignment horizontal="center" wrapText="1"/>
    </xf>
    <xf numFmtId="0" fontId="36" fillId="9" borderId="11" xfId="0" applyFont="1" applyFill="1" applyBorder="1" applyAlignment="1">
      <alignment horizont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4" borderId="10" xfId="0" applyFill="1" applyBorder="1" applyAlignment="1">
      <alignment horizontal="left" vertical="top" wrapText="1"/>
    </xf>
    <xf numFmtId="0" fontId="0" fillId="4" borderId="0" xfId="0" applyFill="1" applyAlignment="1">
      <alignment horizontal="left" vertical="top" wrapText="1"/>
    </xf>
    <xf numFmtId="0" fontId="0" fillId="4" borderId="11" xfId="0" applyFill="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340c09d7f3431d72/Desktop/SGV/Excels/Affordable%20Housing%20No%20Retail%20Model%20Template%20V1.xlsm" TargetMode="External"/><Relationship Id="rId1" Type="http://schemas.openxmlformats.org/officeDocument/2006/relationships/externalLinkPath" Target="https://d.docs.live.net/340c09d7f3431d72/Desktop/SGV/Excels/Affordable%20Housing%20No%20Retail%20Model%20Template%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sheetName val="Inputs"/>
      <sheetName val="Underwriting"/>
      <sheetName val="Summary"/>
      <sheetName val="Budget"/>
      <sheetName val="Annual Cash Flow"/>
      <sheetName val="Retail Income"/>
      <sheetName val="Detail Expenses"/>
      <sheetName val="Data"/>
    </sheetNames>
    <sheetDataSet>
      <sheetData sheetId="0"/>
      <sheetData sheetId="1"/>
      <sheetData sheetId="2">
        <row r="5">
          <cell r="EO5">
            <v>1</v>
          </cell>
        </row>
        <row r="8">
          <cell r="I8" t="str">
            <v>SF</v>
          </cell>
        </row>
        <row r="9">
          <cell r="E9" t="str">
            <v>[Investment Name]</v>
          </cell>
          <cell r="I9" t="str">
            <v>[County]</v>
          </cell>
        </row>
        <row r="10">
          <cell r="E10" t="str">
            <v>[Street Address]</v>
          </cell>
          <cell r="I10" t="str">
            <v>[State]</v>
          </cell>
        </row>
        <row r="11">
          <cell r="E11" t="str">
            <v>[City]</v>
          </cell>
          <cell r="I11" t="str">
            <v>[Zip Code]</v>
          </cell>
        </row>
        <row r="13">
          <cell r="H13">
            <v>60</v>
          </cell>
        </row>
        <row r="17">
          <cell r="I17">
            <v>30</v>
          </cell>
        </row>
        <row r="18">
          <cell r="I18">
            <v>12000</v>
          </cell>
        </row>
        <row r="19">
          <cell r="E19">
            <v>2</v>
          </cell>
        </row>
        <row r="61">
          <cell r="E61">
            <v>25</v>
          </cell>
          <cell r="I61">
            <v>5432927.660613385</v>
          </cell>
          <cell r="L61">
            <v>248500</v>
          </cell>
        </row>
        <row r="64">
          <cell r="I64">
            <v>1358066.5166846409</v>
          </cell>
        </row>
        <row r="65">
          <cell r="C65">
            <v>0.75</v>
          </cell>
          <cell r="F65">
            <v>0.75003044370899763</v>
          </cell>
          <cell r="I65">
            <v>4074861.1439287439</v>
          </cell>
        </row>
        <row r="69">
          <cell r="E69">
            <v>0.05</v>
          </cell>
        </row>
        <row r="70">
          <cell r="E70">
            <v>0.08</v>
          </cell>
        </row>
        <row r="71">
          <cell r="A71">
            <v>0</v>
          </cell>
        </row>
        <row r="73">
          <cell r="L73">
            <v>248500</v>
          </cell>
        </row>
        <row r="79">
          <cell r="E79">
            <v>60</v>
          </cell>
          <cell r="L79">
            <v>0</v>
          </cell>
        </row>
        <row r="83">
          <cell r="A83">
            <v>0</v>
          </cell>
        </row>
        <row r="86">
          <cell r="C86">
            <v>28</v>
          </cell>
        </row>
        <row r="87">
          <cell r="C87">
            <v>60</v>
          </cell>
        </row>
        <row r="90">
          <cell r="L90">
            <v>0</v>
          </cell>
        </row>
        <row r="92">
          <cell r="A92">
            <v>0</v>
          </cell>
          <cell r="D92">
            <v>26</v>
          </cell>
        </row>
        <row r="93">
          <cell r="E93">
            <v>26</v>
          </cell>
        </row>
        <row r="94">
          <cell r="D94">
            <v>28</v>
          </cell>
        </row>
        <row r="112">
          <cell r="A112">
            <v>0</v>
          </cell>
        </row>
        <row r="118">
          <cell r="E118">
            <v>26</v>
          </cell>
        </row>
        <row r="120">
          <cell r="A120">
            <v>1</v>
          </cell>
        </row>
        <row r="129">
          <cell r="I129">
            <v>59856</v>
          </cell>
        </row>
        <row r="134">
          <cell r="L134"/>
        </row>
        <row r="151">
          <cell r="D151">
            <v>60</v>
          </cell>
        </row>
        <row r="194">
          <cell r="F194" t="str">
            <v>Stabilized Value</v>
          </cell>
          <cell r="G194">
            <v>7001221.5579710146</v>
          </cell>
          <cell r="H194">
            <v>6958969.4213897493</v>
          </cell>
          <cell r="I194">
            <v>7268145.9110740302</v>
          </cell>
        </row>
        <row r="195">
          <cell r="F195" t="str">
            <v>/Unit</v>
          </cell>
        </row>
        <row r="196">
          <cell r="F196" t="str">
            <v>/SF</v>
          </cell>
        </row>
        <row r="211">
          <cell r="EQ211" t="b">
            <v>0</v>
          </cell>
        </row>
        <row r="216">
          <cell r="L216">
            <v>-248500</v>
          </cell>
        </row>
        <row r="224">
          <cell r="A224">
            <v>0</v>
          </cell>
        </row>
        <row r="296">
          <cell r="D296" t="b">
            <v>0</v>
          </cell>
        </row>
      </sheetData>
      <sheetData sheetId="3">
        <row r="38">
          <cell r="A38">
            <v>0</v>
          </cell>
        </row>
      </sheetData>
      <sheetData sheetId="4"/>
      <sheetData sheetId="5"/>
      <sheetData sheetId="6">
        <row r="15">
          <cell r="E15">
            <v>5750</v>
          </cell>
        </row>
      </sheetData>
      <sheetData sheetId="7">
        <row r="33">
          <cell r="E33">
            <v>315000</v>
          </cell>
        </row>
        <row r="50">
          <cell r="E50">
            <v>387000</v>
          </cell>
        </row>
        <row r="64">
          <cell r="E64">
            <v>240000</v>
          </cell>
        </row>
        <row r="73">
          <cell r="E73">
            <v>130000</v>
          </cell>
        </row>
        <row r="88">
          <cell r="E88">
            <v>280000</v>
          </cell>
        </row>
        <row r="96">
          <cell r="E96">
            <v>105000</v>
          </cell>
        </row>
        <row r="101">
          <cell r="E101">
            <v>4500</v>
          </cell>
        </row>
        <row r="108">
          <cell r="E108">
            <v>59856</v>
          </cell>
        </row>
        <row r="116">
          <cell r="E116">
            <v>105000</v>
          </cell>
        </row>
        <row r="131">
          <cell r="E131">
            <v>1035319.875</v>
          </cell>
        </row>
      </sheetData>
      <sheetData sheetId="8">
        <row r="4">
          <cell r="E4">
            <v>6</v>
          </cell>
        </row>
      </sheetData>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0C0B-4A35-4D43-97A6-210C218ED92B}">
  <dimension ref="A1:J49"/>
  <sheetViews>
    <sheetView workbookViewId="0">
      <selection activeCell="B30" sqref="B30"/>
    </sheetView>
  </sheetViews>
  <sheetFormatPr defaultColWidth="0" defaultRowHeight="14.25" x14ac:dyDescent="0.2"/>
  <cols>
    <col min="1" max="1" width="0.25" customWidth="1"/>
    <col min="2" max="2" width="36.875" bestFit="1" customWidth="1"/>
    <col min="3" max="4" width="9" customWidth="1"/>
    <col min="5" max="5" width="10.875" bestFit="1" customWidth="1"/>
    <col min="6" max="6" width="1.5" customWidth="1"/>
    <col min="7" max="10" width="0" hidden="1" customWidth="1"/>
    <col min="11" max="16384" width="9" hidden="1"/>
  </cols>
  <sheetData>
    <row r="1" spans="2:5" ht="5.25" customHeight="1" x14ac:dyDescent="0.2"/>
    <row r="2" spans="2:5" x14ac:dyDescent="0.2">
      <c r="B2" s="69"/>
      <c r="C2" s="69"/>
      <c r="D2" s="69"/>
      <c r="E2" s="69"/>
    </row>
    <row r="3" spans="2:5" x14ac:dyDescent="0.2">
      <c r="B3" s="70" t="s">
        <v>99</v>
      </c>
      <c r="C3" s="70"/>
      <c r="D3" s="69"/>
      <c r="E3" s="71" t="s">
        <v>96</v>
      </c>
    </row>
    <row r="4" spans="2:5" x14ac:dyDescent="0.2">
      <c r="B4" s="82" t="s">
        <v>108</v>
      </c>
      <c r="C4" s="72"/>
      <c r="D4" s="72"/>
      <c r="E4" s="72"/>
    </row>
    <row r="5" spans="2:5" x14ac:dyDescent="0.2">
      <c r="B5" s="210" t="s">
        <v>107</v>
      </c>
      <c r="C5" s="210"/>
      <c r="D5" s="210"/>
      <c r="E5" s="210"/>
    </row>
    <row r="6" spans="2:5" x14ac:dyDescent="0.2">
      <c r="B6" s="73"/>
      <c r="C6" s="12"/>
      <c r="D6" s="12"/>
      <c r="E6" s="12"/>
    </row>
    <row r="7" spans="2:5" ht="14.25" customHeight="1" x14ac:dyDescent="0.2">
      <c r="B7" s="209" t="s">
        <v>106</v>
      </c>
      <c r="C7" s="209"/>
      <c r="D7" s="209"/>
      <c r="E7" s="209"/>
    </row>
    <row r="8" spans="2:5" x14ac:dyDescent="0.2">
      <c r="B8" s="209"/>
      <c r="C8" s="209"/>
      <c r="D8" s="209"/>
      <c r="E8" s="209"/>
    </row>
    <row r="9" spans="2:5" x14ac:dyDescent="0.2">
      <c r="B9" s="209"/>
      <c r="C9" s="209"/>
      <c r="D9" s="209"/>
      <c r="E9" s="209"/>
    </row>
    <row r="10" spans="2:5" x14ac:dyDescent="0.2">
      <c r="B10" s="209"/>
      <c r="C10" s="209"/>
      <c r="D10" s="209"/>
      <c r="E10" s="209"/>
    </row>
    <row r="11" spans="2:5" x14ac:dyDescent="0.2">
      <c r="B11" s="209"/>
      <c r="C11" s="209"/>
      <c r="D11" s="209"/>
      <c r="E11" s="209"/>
    </row>
    <row r="12" spans="2:5" x14ac:dyDescent="0.2">
      <c r="B12" s="209"/>
      <c r="C12" s="209"/>
      <c r="D12" s="209"/>
      <c r="E12" s="209"/>
    </row>
    <row r="13" spans="2:5" x14ac:dyDescent="0.2">
      <c r="B13" s="209"/>
      <c r="C13" s="209"/>
      <c r="D13" s="209"/>
      <c r="E13" s="209"/>
    </row>
    <row r="14" spans="2:5" x14ac:dyDescent="0.2">
      <c r="B14" s="209"/>
      <c r="C14" s="209"/>
      <c r="D14" s="209"/>
      <c r="E14" s="209"/>
    </row>
    <row r="15" spans="2:5" x14ac:dyDescent="0.2">
      <c r="B15" s="209"/>
      <c r="C15" s="209"/>
      <c r="D15" s="209"/>
      <c r="E15" s="209"/>
    </row>
    <row r="16" spans="2:5" x14ac:dyDescent="0.2">
      <c r="B16" s="209"/>
      <c r="C16" s="209"/>
      <c r="D16" s="209"/>
      <c r="E16" s="209"/>
    </row>
    <row r="17" spans="2:5" x14ac:dyDescent="0.2">
      <c r="B17" s="209"/>
      <c r="C17" s="209"/>
      <c r="D17" s="209"/>
      <c r="E17" s="209"/>
    </row>
    <row r="18" spans="2:5" x14ac:dyDescent="0.2">
      <c r="B18" s="209"/>
      <c r="C18" s="209"/>
      <c r="D18" s="209"/>
      <c r="E18" s="209"/>
    </row>
    <row r="19" spans="2:5" x14ac:dyDescent="0.2">
      <c r="B19" s="209"/>
      <c r="C19" s="209"/>
      <c r="D19" s="209"/>
      <c r="E19" s="209"/>
    </row>
    <row r="20" spans="2:5" x14ac:dyDescent="0.2">
      <c r="B20" s="209"/>
      <c r="C20" s="209"/>
      <c r="D20" s="209"/>
      <c r="E20" s="209"/>
    </row>
    <row r="21" spans="2:5" x14ac:dyDescent="0.2">
      <c r="B21" s="209"/>
      <c r="C21" s="209"/>
      <c r="D21" s="209"/>
      <c r="E21" s="209"/>
    </row>
    <row r="22" spans="2:5" x14ac:dyDescent="0.2">
      <c r="B22" s="70" t="s">
        <v>100</v>
      </c>
      <c r="C22" s="69"/>
      <c r="D22" s="69"/>
      <c r="E22" s="69"/>
    </row>
    <row r="23" spans="2:5" x14ac:dyDescent="0.2">
      <c r="B23" s="12"/>
      <c r="C23" s="12"/>
      <c r="D23" s="12"/>
      <c r="E23" s="12"/>
    </row>
    <row r="24" spans="2:5" ht="14.25" customHeight="1" x14ac:dyDescent="0.2">
      <c r="B24" s="74" t="s">
        <v>96</v>
      </c>
      <c r="D24" s="12"/>
      <c r="E24" s="75">
        <v>46004</v>
      </c>
    </row>
    <row r="25" spans="2:5" x14ac:dyDescent="0.2">
      <c r="B25" s="210" t="s">
        <v>109</v>
      </c>
      <c r="C25" s="210"/>
      <c r="D25" s="210"/>
      <c r="E25" s="210"/>
    </row>
    <row r="26" spans="2:5" ht="42.75" customHeight="1" x14ac:dyDescent="0.2">
      <c r="B26" s="212" t="s">
        <v>110</v>
      </c>
      <c r="C26" s="212"/>
      <c r="D26" s="212"/>
      <c r="E26" s="212"/>
    </row>
    <row r="27" spans="2:5" x14ac:dyDescent="0.2">
      <c r="B27" s="83"/>
      <c r="C27" s="83"/>
      <c r="D27" s="83"/>
      <c r="E27" s="83"/>
    </row>
    <row r="28" spans="2:5" x14ac:dyDescent="0.2">
      <c r="B28" s="73"/>
      <c r="C28" s="73"/>
      <c r="D28" s="73"/>
      <c r="E28" s="73"/>
    </row>
    <row r="29" spans="2:5" x14ac:dyDescent="0.2">
      <c r="B29" s="73"/>
      <c r="C29" s="73"/>
      <c r="D29" s="73"/>
      <c r="E29" s="73"/>
    </row>
    <row r="30" spans="2:5" x14ac:dyDescent="0.2">
      <c r="B30" s="73"/>
      <c r="C30" s="73"/>
      <c r="D30" s="73"/>
      <c r="E30" s="73"/>
    </row>
    <row r="31" spans="2:5" x14ac:dyDescent="0.2">
      <c r="B31" s="73"/>
      <c r="C31" s="73"/>
      <c r="D31" s="73"/>
      <c r="E31" s="73"/>
    </row>
    <row r="32" spans="2:5" ht="21" customHeight="1" x14ac:dyDescent="0.2">
      <c r="B32" s="12"/>
      <c r="C32" s="12"/>
      <c r="D32" s="12"/>
      <c r="E32" s="12"/>
    </row>
    <row r="33" spans="2:5" x14ac:dyDescent="0.2">
      <c r="B33" s="12"/>
      <c r="C33" s="12"/>
      <c r="D33" s="12"/>
      <c r="E33" s="12"/>
    </row>
    <row r="34" spans="2:5" x14ac:dyDescent="0.2">
      <c r="B34" s="12"/>
      <c r="C34" s="12"/>
      <c r="D34" s="12"/>
      <c r="E34" s="12"/>
    </row>
    <row r="35" spans="2:5" x14ac:dyDescent="0.2">
      <c r="B35" s="12"/>
      <c r="C35" s="12"/>
      <c r="D35" s="12"/>
      <c r="E35" s="12"/>
    </row>
    <row r="36" spans="2:5" x14ac:dyDescent="0.2">
      <c r="B36" s="12"/>
      <c r="C36" s="12"/>
      <c r="D36" s="12"/>
      <c r="E36" s="12"/>
    </row>
    <row r="37" spans="2:5" x14ac:dyDescent="0.2">
      <c r="B37" s="12"/>
      <c r="C37" s="12"/>
      <c r="D37" s="12"/>
      <c r="E37" s="12"/>
    </row>
    <row r="38" spans="2:5" x14ac:dyDescent="0.2">
      <c r="B38" s="12"/>
      <c r="C38" s="12"/>
      <c r="D38" s="12"/>
      <c r="E38" s="12"/>
    </row>
    <row r="39" spans="2:5" x14ac:dyDescent="0.2">
      <c r="B39" s="12"/>
      <c r="C39" s="12"/>
      <c r="D39" s="12"/>
      <c r="E39" s="12"/>
    </row>
    <row r="40" spans="2:5" x14ac:dyDescent="0.2">
      <c r="B40" s="12"/>
      <c r="C40" s="12"/>
      <c r="D40" s="12"/>
      <c r="E40" s="12"/>
    </row>
    <row r="41" spans="2:5" x14ac:dyDescent="0.2">
      <c r="B41" s="211" t="s">
        <v>101</v>
      </c>
      <c r="C41" s="211"/>
      <c r="D41" s="211"/>
      <c r="E41" s="211"/>
    </row>
    <row r="42" spans="2:5" x14ac:dyDescent="0.2">
      <c r="B42" s="211"/>
      <c r="C42" s="211"/>
      <c r="D42" s="211"/>
      <c r="E42" s="211"/>
    </row>
    <row r="43" spans="2:5" x14ac:dyDescent="0.2">
      <c r="B43" s="211"/>
      <c r="C43" s="211"/>
      <c r="D43" s="211"/>
      <c r="E43" s="211"/>
    </row>
    <row r="44" spans="2:5" x14ac:dyDescent="0.2">
      <c r="B44" s="211"/>
      <c r="C44" s="211"/>
      <c r="D44" s="211"/>
      <c r="E44" s="211"/>
    </row>
    <row r="45" spans="2:5" x14ac:dyDescent="0.2">
      <c r="B45" s="211"/>
      <c r="C45" s="211"/>
      <c r="D45" s="211"/>
      <c r="E45" s="211"/>
    </row>
    <row r="46" spans="2:5" x14ac:dyDescent="0.2">
      <c r="B46" s="211"/>
      <c r="C46" s="211"/>
      <c r="D46" s="211"/>
      <c r="E46" s="211"/>
    </row>
    <row r="47" spans="2:5" x14ac:dyDescent="0.2">
      <c r="B47" s="211"/>
      <c r="C47" s="211"/>
      <c r="D47" s="211"/>
      <c r="E47" s="211"/>
    </row>
    <row r="48" spans="2:5" x14ac:dyDescent="0.2">
      <c r="B48" s="211"/>
      <c r="C48" s="211"/>
      <c r="D48" s="211"/>
      <c r="E48" s="211"/>
    </row>
    <row r="49" spans="2:5" x14ac:dyDescent="0.2">
      <c r="B49" s="211"/>
      <c r="C49" s="211"/>
      <c r="D49" s="211"/>
      <c r="E49" s="211"/>
    </row>
  </sheetData>
  <mergeCells count="5">
    <mergeCell ref="B7:E21"/>
    <mergeCell ref="B5:E5"/>
    <mergeCell ref="B41:E49"/>
    <mergeCell ref="B26:E26"/>
    <mergeCell ref="B25:E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2FF7C-63C4-491D-B6B7-0814AF90C1D3}">
  <sheetPr>
    <tabColor theme="5" tint="0.79998168889431442"/>
    <pageSetUpPr fitToPage="1"/>
  </sheetPr>
  <dimension ref="A1:W50"/>
  <sheetViews>
    <sheetView tabSelected="1" topLeftCell="A10" zoomScale="115" zoomScaleNormal="115" workbookViewId="0">
      <selection activeCell="K32" sqref="K32"/>
    </sheetView>
  </sheetViews>
  <sheetFormatPr defaultColWidth="0" defaultRowHeight="14.25" zeroHeight="1" x14ac:dyDescent="0.2"/>
  <cols>
    <col min="1" max="1" width="1.5" style="12" customWidth="1"/>
    <col min="2" max="2" width="15.875" customWidth="1"/>
    <col min="3" max="3" width="7.375" customWidth="1"/>
    <col min="4" max="4" width="7" customWidth="1"/>
    <col min="5" max="5" width="9" customWidth="1"/>
    <col min="6" max="6" width="7.25" customWidth="1"/>
    <col min="7" max="7" width="13.375" customWidth="1"/>
    <col min="8" max="11" width="9" customWidth="1"/>
    <col min="12" max="12" width="16" customWidth="1"/>
    <col min="13" max="13" width="8.125" customWidth="1"/>
    <col min="14" max="14" width="8" customWidth="1"/>
    <col min="15" max="15" width="8.25" customWidth="1"/>
    <col min="16" max="16" width="9.75" bestFit="1" customWidth="1"/>
    <col min="17" max="17" width="1.875" style="12" customWidth="1"/>
    <col min="18" max="19" width="9" customWidth="1"/>
    <col min="20" max="21" width="7.375" bestFit="1" customWidth="1"/>
    <col min="22" max="22" width="9" customWidth="1"/>
    <col min="23" max="23" width="1.75" style="12" customWidth="1"/>
    <col min="24" max="16384" width="9" hidden="1"/>
  </cols>
  <sheetData>
    <row r="1" spans="2:22" s="12" customFormat="1" ht="5.25" customHeight="1" thickBot="1" x14ac:dyDescent="0.25"/>
    <row r="2" spans="2:22" ht="14.25" customHeight="1" x14ac:dyDescent="0.2">
      <c r="B2" s="219" t="s">
        <v>98</v>
      </c>
      <c r="C2" s="220"/>
      <c r="D2" s="220"/>
      <c r="E2" s="220"/>
      <c r="F2" s="220"/>
      <c r="G2" s="220"/>
      <c r="H2" s="220"/>
      <c r="I2" s="220"/>
      <c r="J2" s="220"/>
      <c r="K2" s="220"/>
      <c r="L2" s="220"/>
      <c r="M2" s="220"/>
      <c r="N2" s="220"/>
      <c r="O2" s="220"/>
      <c r="P2" s="221"/>
      <c r="R2" s="191" t="s">
        <v>0</v>
      </c>
      <c r="S2" s="183"/>
      <c r="T2" s="183"/>
      <c r="U2" s="183"/>
      <c r="V2" s="184"/>
    </row>
    <row r="3" spans="2:22" ht="14.25" customHeight="1" x14ac:dyDescent="0.2">
      <c r="B3" s="222"/>
      <c r="C3" s="223"/>
      <c r="D3" s="223"/>
      <c r="E3" s="223"/>
      <c r="F3" s="223"/>
      <c r="G3" s="223"/>
      <c r="H3" s="223"/>
      <c r="I3" s="223"/>
      <c r="J3" s="223"/>
      <c r="K3" s="223"/>
      <c r="L3" s="223"/>
      <c r="M3" s="223"/>
      <c r="N3" s="223"/>
      <c r="O3" s="223"/>
      <c r="P3" s="224"/>
      <c r="R3" s="241" t="s">
        <v>116</v>
      </c>
      <c r="S3" s="242"/>
      <c r="T3" s="242"/>
      <c r="U3" s="242"/>
      <c r="V3" s="243"/>
    </row>
    <row r="4" spans="2:22" x14ac:dyDescent="0.2">
      <c r="B4" s="4" t="s">
        <v>5</v>
      </c>
      <c r="C4" s="5"/>
      <c r="D4" s="6"/>
      <c r="E4" s="5"/>
      <c r="F4" s="5"/>
      <c r="G4" s="7" t="s">
        <v>6</v>
      </c>
      <c r="H4" s="5"/>
      <c r="I4" s="5"/>
      <c r="J4" s="5"/>
      <c r="K4" s="5"/>
      <c r="L4" s="5"/>
      <c r="M4" s="5"/>
      <c r="N4" s="5"/>
      <c r="O4" s="5"/>
      <c r="P4" s="8"/>
      <c r="R4" s="241"/>
      <c r="S4" s="242"/>
      <c r="T4" s="242"/>
      <c r="U4" s="242"/>
      <c r="V4" s="243"/>
    </row>
    <row r="5" spans="2:22" ht="16.5" x14ac:dyDescent="0.35">
      <c r="B5" s="9" t="s">
        <v>8</v>
      </c>
      <c r="C5" s="10"/>
      <c r="D5" s="10"/>
      <c r="E5" s="10"/>
      <c r="F5" s="10"/>
      <c r="G5" s="9" t="s">
        <v>11</v>
      </c>
      <c r="H5" s="13"/>
      <c r="I5" s="13" t="s">
        <v>12</v>
      </c>
      <c r="J5" s="13" t="s">
        <v>13</v>
      </c>
      <c r="K5" s="160" t="s">
        <v>14</v>
      </c>
      <c r="L5" s="38" t="s">
        <v>9</v>
      </c>
      <c r="M5" s="161"/>
      <c r="N5" s="72"/>
      <c r="O5" s="161" t="s">
        <v>10</v>
      </c>
      <c r="P5" s="190">
        <f>Inputs!$K$17</f>
        <v>10000</v>
      </c>
      <c r="R5" s="185" t="s">
        <v>119</v>
      </c>
      <c r="S5" s="12"/>
      <c r="T5" s="12"/>
      <c r="U5" s="12"/>
      <c r="V5" s="186"/>
    </row>
    <row r="6" spans="2:22" x14ac:dyDescent="0.2">
      <c r="B6" s="15" t="s">
        <v>16</v>
      </c>
      <c r="C6" s="10"/>
      <c r="D6" s="16"/>
      <c r="E6" s="17"/>
      <c r="F6" s="18" t="str">
        <f>Investment_Name</f>
        <v>[Investment Name]</v>
      </c>
      <c r="G6" s="15" t="s">
        <v>19</v>
      </c>
      <c r="H6" s="18"/>
      <c r="I6" s="18">
        <v>150</v>
      </c>
      <c r="J6" s="18">
        <v>10</v>
      </c>
      <c r="K6" s="14">
        <f>I6-J6</f>
        <v>140</v>
      </c>
      <c r="L6" s="15" t="s">
        <v>17</v>
      </c>
      <c r="M6" s="11"/>
      <c r="N6" s="12"/>
      <c r="O6" s="11"/>
      <c r="P6" s="162" t="s">
        <v>18</v>
      </c>
      <c r="R6" s="185" t="s">
        <v>117</v>
      </c>
      <c r="S6" s="12"/>
      <c r="T6" s="12"/>
      <c r="U6" s="12"/>
      <c r="V6" s="186"/>
    </row>
    <row r="7" spans="2:22" ht="15" thickBot="1" x14ac:dyDescent="0.25">
      <c r="B7" s="15" t="s">
        <v>21</v>
      </c>
      <c r="C7" s="10"/>
      <c r="D7" s="16"/>
      <c r="E7" s="20"/>
      <c r="F7" s="18" t="str">
        <f>[1]Underwriting!$E$10</f>
        <v>[Street Address]</v>
      </c>
      <c r="G7" s="158" t="s">
        <v>23</v>
      </c>
      <c r="H7" s="18"/>
      <c r="I7" s="67">
        <v>100</v>
      </c>
      <c r="J7" s="67">
        <v>10</v>
      </c>
      <c r="K7" s="22">
        <f>I7-J7</f>
        <v>90</v>
      </c>
      <c r="L7" s="15" t="s">
        <v>22</v>
      </c>
      <c r="M7" s="11"/>
      <c r="N7" s="12"/>
      <c r="O7" s="11"/>
      <c r="P7" s="162">
        <v>600</v>
      </c>
      <c r="R7" s="187" t="s">
        <v>118</v>
      </c>
      <c r="S7" s="188"/>
      <c r="T7" s="188"/>
      <c r="U7" s="188"/>
      <c r="V7" s="189"/>
    </row>
    <row r="8" spans="2:22" ht="15" thickBot="1" x14ac:dyDescent="0.25">
      <c r="B8" s="15" t="s">
        <v>24</v>
      </c>
      <c r="C8" s="10"/>
      <c r="D8" s="16"/>
      <c r="E8" s="20"/>
      <c r="F8" s="18" t="str">
        <f>[1]Underwriting!$E$11</f>
        <v>[City]</v>
      </c>
      <c r="G8" s="156" t="s">
        <v>112</v>
      </c>
      <c r="H8" s="157"/>
      <c r="I8" s="157"/>
      <c r="J8" s="68"/>
      <c r="K8" s="154">
        <f>K7*K6</f>
        <v>12600</v>
      </c>
      <c r="L8" s="15" t="s">
        <v>25</v>
      </c>
      <c r="M8" s="11"/>
      <c r="N8" s="12"/>
      <c r="O8" s="11"/>
      <c r="P8" s="163">
        <f>P5/P7</f>
        <v>16.666666666666668</v>
      </c>
    </row>
    <row r="9" spans="2:22" ht="15" thickBot="1" x14ac:dyDescent="0.25">
      <c r="B9" s="15" t="s">
        <v>27</v>
      </c>
      <c r="C9" s="10"/>
      <c r="D9" s="16"/>
      <c r="E9" s="20"/>
      <c r="F9" s="18" t="str">
        <f>[1]Underwriting!$I$9</f>
        <v>[County]</v>
      </c>
      <c r="G9" s="23"/>
      <c r="H9" s="11"/>
      <c r="I9" s="11"/>
      <c r="J9" s="11"/>
      <c r="K9" s="14"/>
      <c r="L9" s="15" t="s">
        <v>28</v>
      </c>
      <c r="M9" s="11"/>
      <c r="N9" s="12"/>
      <c r="O9" s="11"/>
      <c r="P9" s="162">
        <v>2</v>
      </c>
      <c r="R9" s="168" t="s">
        <v>113</v>
      </c>
      <c r="S9" s="169"/>
      <c r="T9" s="169"/>
      <c r="U9" s="169"/>
      <c r="V9" s="170"/>
    </row>
    <row r="10" spans="2:22" x14ac:dyDescent="0.2">
      <c r="B10" s="15" t="s">
        <v>29</v>
      </c>
      <c r="C10" s="10"/>
      <c r="D10" s="16"/>
      <c r="E10" s="20"/>
      <c r="F10" s="18" t="str">
        <f>[1]Underwriting!$I$10</f>
        <v>[State]</v>
      </c>
      <c r="G10" s="9" t="s">
        <v>11</v>
      </c>
      <c r="H10" s="10"/>
      <c r="I10" s="25"/>
      <c r="J10" s="25"/>
      <c r="K10" s="26" t="s">
        <v>32</v>
      </c>
      <c r="L10" s="15" t="s">
        <v>30</v>
      </c>
      <c r="M10" s="11"/>
      <c r="N10" s="12"/>
      <c r="O10" s="11"/>
      <c r="P10" s="164">
        <f>P9*Inputs!K17</f>
        <v>20000</v>
      </c>
      <c r="R10" s="232" t="s">
        <v>115</v>
      </c>
      <c r="S10" s="233"/>
      <c r="T10" s="233"/>
      <c r="U10" s="233"/>
      <c r="V10" s="234"/>
    </row>
    <row r="11" spans="2:22" x14ac:dyDescent="0.2">
      <c r="B11" s="15" t="s">
        <v>33</v>
      </c>
      <c r="C11" s="10"/>
      <c r="D11" s="16"/>
      <c r="E11" s="10"/>
      <c r="F11" s="18" t="str">
        <f>[1]Underwriting!$I$11</f>
        <v>[Zip Code]</v>
      </c>
      <c r="G11" s="23" t="s">
        <v>34</v>
      </c>
      <c r="H11" s="11"/>
      <c r="I11" s="11"/>
      <c r="J11" s="11"/>
      <c r="K11" s="27">
        <v>5000</v>
      </c>
      <c r="L11" s="9"/>
      <c r="M11" s="11"/>
      <c r="N11" s="12"/>
      <c r="O11" s="16"/>
      <c r="P11" s="159"/>
      <c r="R11" s="235"/>
      <c r="S11" s="236"/>
      <c r="T11" s="236"/>
      <c r="U11" s="236"/>
      <c r="V11" s="237"/>
    </row>
    <row r="12" spans="2:22" ht="15" thickBot="1" x14ac:dyDescent="0.25">
      <c r="B12" s="28"/>
      <c r="C12" s="10"/>
      <c r="D12" s="29"/>
      <c r="E12" s="10"/>
      <c r="F12" s="29"/>
      <c r="G12" s="32" t="s">
        <v>36</v>
      </c>
      <c r="H12" s="10"/>
      <c r="I12" s="25"/>
      <c r="J12" s="25"/>
      <c r="K12" s="27">
        <v>5000</v>
      </c>
      <c r="L12" s="9" t="s">
        <v>35</v>
      </c>
      <c r="M12" s="11"/>
      <c r="N12" s="12"/>
      <c r="O12" s="11"/>
      <c r="P12" s="159"/>
      <c r="R12" s="238"/>
      <c r="S12" s="239"/>
      <c r="T12" s="239"/>
      <c r="U12" s="239"/>
      <c r="V12" s="240"/>
    </row>
    <row r="13" spans="2:22" ht="15" thickBot="1" x14ac:dyDescent="0.25">
      <c r="B13" s="28"/>
      <c r="C13" s="10"/>
      <c r="D13" s="10"/>
      <c r="E13" s="10"/>
      <c r="F13" s="10"/>
      <c r="G13" s="23" t="s">
        <v>93</v>
      </c>
      <c r="H13" s="12"/>
      <c r="I13" s="10"/>
      <c r="J13" s="10"/>
      <c r="K13" s="27">
        <v>0</v>
      </c>
      <c r="L13" s="15" t="s">
        <v>37</v>
      </c>
      <c r="M13" s="11"/>
      <c r="N13" s="12"/>
      <c r="O13" s="11"/>
      <c r="P13" s="162" t="s">
        <v>7</v>
      </c>
      <c r="R13" s="171" t="s">
        <v>97</v>
      </c>
      <c r="S13" s="172"/>
      <c r="T13" s="172"/>
      <c r="U13" s="172"/>
      <c r="V13" s="173"/>
    </row>
    <row r="14" spans="2:22" x14ac:dyDescent="0.2">
      <c r="B14" s="28"/>
      <c r="C14" s="16"/>
      <c r="D14" s="10"/>
      <c r="E14" s="10"/>
      <c r="F14" s="10"/>
      <c r="G14" s="32" t="s">
        <v>94</v>
      </c>
      <c r="H14" s="10"/>
      <c r="I14" s="30"/>
      <c r="J14" s="31"/>
      <c r="K14" s="27">
        <v>0</v>
      </c>
      <c r="L14" s="15" t="s">
        <v>38</v>
      </c>
      <c r="M14" s="11"/>
      <c r="N14" s="12"/>
      <c r="O14" s="11"/>
      <c r="P14" s="165">
        <v>0.6</v>
      </c>
      <c r="R14" s="193" t="s">
        <v>0</v>
      </c>
      <c r="S14" s="194" t="s">
        <v>1</v>
      </c>
      <c r="T14" s="194" t="s">
        <v>2</v>
      </c>
      <c r="U14" s="194" t="s">
        <v>3</v>
      </c>
      <c r="V14" s="195"/>
    </row>
    <row r="15" spans="2:22" ht="16.5" x14ac:dyDescent="0.35">
      <c r="B15" s="28"/>
      <c r="C15" s="10"/>
      <c r="D15" s="10"/>
      <c r="E15" s="10"/>
      <c r="F15" s="10"/>
      <c r="G15" s="65" t="s">
        <v>95</v>
      </c>
      <c r="H15" s="10"/>
      <c r="I15" s="30"/>
      <c r="J15" s="31"/>
      <c r="K15" s="66">
        <v>0</v>
      </c>
      <c r="L15" s="15" t="s">
        <v>28</v>
      </c>
      <c r="M15" s="11"/>
      <c r="N15" s="12"/>
      <c r="O15" s="11" t="s">
        <v>31</v>
      </c>
      <c r="P15" s="165">
        <v>0.4</v>
      </c>
      <c r="R15" s="1" t="s">
        <v>4</v>
      </c>
      <c r="S15" s="2">
        <v>0</v>
      </c>
      <c r="T15" s="2">
        <v>0.4</v>
      </c>
      <c r="U15">
        <v>2.75</v>
      </c>
      <c r="V15" s="3"/>
    </row>
    <row r="16" spans="2:22" x14ac:dyDescent="0.2">
      <c r="B16" s="28"/>
      <c r="C16" s="10"/>
      <c r="D16" s="10"/>
      <c r="E16" s="10"/>
      <c r="F16" s="10"/>
      <c r="G16" s="21"/>
      <c r="H16" s="10"/>
      <c r="I16" s="30"/>
      <c r="J16" s="31"/>
      <c r="K16" s="14"/>
      <c r="L16" s="15"/>
      <c r="M16" s="11"/>
      <c r="N16" s="12"/>
      <c r="O16" s="11" t="s">
        <v>3</v>
      </c>
      <c r="P16" s="162">
        <v>2.75</v>
      </c>
      <c r="R16" s="1" t="s">
        <v>7</v>
      </c>
      <c r="S16" s="2">
        <v>0.6</v>
      </c>
      <c r="T16" s="2">
        <v>0.45</v>
      </c>
      <c r="U16">
        <v>3.25</v>
      </c>
      <c r="V16" s="3"/>
    </row>
    <row r="17" spans="2:22" x14ac:dyDescent="0.2">
      <c r="B17" s="28"/>
      <c r="C17" s="10"/>
      <c r="D17" s="10"/>
      <c r="E17" s="10"/>
      <c r="F17" s="10"/>
      <c r="G17" s="155" t="s">
        <v>111</v>
      </c>
      <c r="H17" s="151"/>
      <c r="I17" s="152"/>
      <c r="J17" s="153">
        <f>K17/43560</f>
        <v>0.2295684113865932</v>
      </c>
      <c r="K17" s="154">
        <f>SUM(K11:K15)</f>
        <v>10000</v>
      </c>
      <c r="L17" s="15"/>
      <c r="M17" s="11"/>
      <c r="N17" s="12"/>
      <c r="O17" s="11"/>
      <c r="P17" s="162"/>
      <c r="R17" s="1" t="s">
        <v>15</v>
      </c>
      <c r="S17" s="2">
        <v>0.7</v>
      </c>
      <c r="T17" s="2">
        <v>0.5</v>
      </c>
      <c r="U17">
        <v>3.75</v>
      </c>
      <c r="V17" s="3"/>
    </row>
    <row r="18" spans="2:22" x14ac:dyDescent="0.2">
      <c r="B18" s="28"/>
      <c r="C18" s="10"/>
      <c r="D18" s="10"/>
      <c r="E18" s="10"/>
      <c r="F18" s="10"/>
      <c r="G18" s="32"/>
      <c r="H18" s="10"/>
      <c r="I18" s="33"/>
      <c r="J18" s="25"/>
      <c r="K18" s="14"/>
      <c r="L18" s="15" t="s">
        <v>39</v>
      </c>
      <c r="M18" s="11"/>
      <c r="N18" s="12"/>
      <c r="O18" s="11"/>
      <c r="P18" s="206">
        <f>P8*(1+P14)</f>
        <v>26.666666666666671</v>
      </c>
      <c r="R18" s="1" t="s">
        <v>20</v>
      </c>
      <c r="S18" s="19">
        <v>0.8</v>
      </c>
      <c r="T18" s="19">
        <v>0.55000000000000004</v>
      </c>
      <c r="U18">
        <v>4.25</v>
      </c>
      <c r="V18" s="3"/>
    </row>
    <row r="19" spans="2:22" x14ac:dyDescent="0.2">
      <c r="B19" s="28"/>
      <c r="C19" s="10"/>
      <c r="D19" s="10"/>
      <c r="E19" s="10"/>
      <c r="F19" s="10"/>
      <c r="G19" s="34"/>
      <c r="H19" s="35"/>
      <c r="I19" s="35"/>
      <c r="J19" s="36"/>
      <c r="K19" s="37"/>
      <c r="L19" s="166" t="s">
        <v>40</v>
      </c>
      <c r="M19" s="167"/>
      <c r="N19" s="208"/>
      <c r="O19" s="167"/>
      <c r="P19" s="207">
        <f>MIN(P10*(1+P15),P5*P16)</f>
        <v>27500</v>
      </c>
      <c r="R19" s="1"/>
      <c r="V19" s="3"/>
    </row>
    <row r="20" spans="2:22" x14ac:dyDescent="0.2">
      <c r="B20" s="7" t="s">
        <v>41</v>
      </c>
      <c r="C20" s="6"/>
      <c r="D20" s="5"/>
      <c r="E20" s="5"/>
      <c r="F20" s="5"/>
      <c r="G20" s="225" t="s">
        <v>105</v>
      </c>
      <c r="H20" s="225"/>
      <c r="I20" s="225"/>
      <c r="J20" s="225"/>
      <c r="K20" s="225"/>
      <c r="L20" s="5"/>
      <c r="M20" s="5"/>
      <c r="N20" s="5"/>
      <c r="O20" s="5"/>
      <c r="P20" s="8"/>
      <c r="R20" s="1" t="s">
        <v>26</v>
      </c>
      <c r="S20" s="196">
        <v>0.3</v>
      </c>
      <c r="T20">
        <v>0.5</v>
      </c>
      <c r="U20">
        <v>0.8</v>
      </c>
      <c r="V20" s="3"/>
    </row>
    <row r="21" spans="2:22" x14ac:dyDescent="0.2">
      <c r="B21" s="38" t="s">
        <v>42</v>
      </c>
      <c r="C21" s="39"/>
      <c r="D21" s="39"/>
      <c r="E21" s="39"/>
      <c r="F21" s="40"/>
      <c r="G21" s="84" t="s">
        <v>43</v>
      </c>
      <c r="H21" s="85"/>
      <c r="I21" s="85" t="s">
        <v>44</v>
      </c>
      <c r="J21" s="85" t="s">
        <v>45</v>
      </c>
      <c r="K21" s="86" t="s">
        <v>46</v>
      </c>
      <c r="L21" s="41" t="s">
        <v>125</v>
      </c>
      <c r="M21" s="42"/>
      <c r="N21" s="42"/>
      <c r="O21" s="77"/>
      <c r="P21" s="78" t="s">
        <v>104</v>
      </c>
      <c r="R21" s="1">
        <v>1</v>
      </c>
      <c r="S21" s="24">
        <v>23700</v>
      </c>
      <c r="T21" s="24">
        <v>39450</v>
      </c>
      <c r="U21" s="24">
        <v>63100</v>
      </c>
      <c r="V21" s="3"/>
    </row>
    <row r="22" spans="2:22" x14ac:dyDescent="0.2">
      <c r="B22" s="15" t="s">
        <v>47</v>
      </c>
      <c r="C22" s="43"/>
      <c r="D22" s="43"/>
      <c r="E22" s="44"/>
      <c r="F22" s="45">
        <f>$D$48</f>
        <v>13700</v>
      </c>
      <c r="G22" s="87" t="s">
        <v>48</v>
      </c>
      <c r="H22" s="88"/>
      <c r="I22" s="174">
        <v>598560</v>
      </c>
      <c r="J22" s="174">
        <v>596001.19285714277</v>
      </c>
      <c r="K22" s="175">
        <v>620124.88694624975</v>
      </c>
      <c r="L22" s="46" t="s">
        <v>48</v>
      </c>
      <c r="M22" s="47"/>
      <c r="N22" s="12"/>
      <c r="O22" s="77"/>
      <c r="P22" s="79">
        <v>598560</v>
      </c>
      <c r="R22" s="1">
        <v>2</v>
      </c>
      <c r="S22" s="24">
        <v>27050</v>
      </c>
      <c r="T22" s="24">
        <v>45050</v>
      </c>
      <c r="U22" s="24">
        <v>72100</v>
      </c>
      <c r="V22" s="3"/>
    </row>
    <row r="23" spans="2:22" ht="16.5" x14ac:dyDescent="0.35">
      <c r="B23" s="15" t="s">
        <v>49</v>
      </c>
      <c r="C23" s="43"/>
      <c r="D23" s="43"/>
      <c r="E23" s="44"/>
      <c r="F23" s="45">
        <f>$O$48</f>
        <v>16091.304347826088</v>
      </c>
      <c r="G23" s="89" t="s">
        <v>50</v>
      </c>
      <c r="H23" s="90"/>
      <c r="I23" s="176">
        <v>178486.70652173914</v>
      </c>
      <c r="J23" s="176">
        <v>178463.02757375778</v>
      </c>
      <c r="K23" s="177">
        <v>184036.13228180795</v>
      </c>
      <c r="L23" s="76">
        <v>0.4</v>
      </c>
      <c r="M23" s="48"/>
      <c r="N23" s="12"/>
      <c r="O23" s="77"/>
      <c r="P23" s="80">
        <f>P22*L23</f>
        <v>239424</v>
      </c>
      <c r="R23" s="1">
        <v>3</v>
      </c>
      <c r="S23" s="24">
        <v>30450</v>
      </c>
      <c r="T23" s="24">
        <v>50700</v>
      </c>
      <c r="U23" s="24">
        <v>81100</v>
      </c>
      <c r="V23" s="3"/>
    </row>
    <row r="24" spans="2:22" x14ac:dyDescent="0.2">
      <c r="B24" s="15" t="s">
        <v>51</v>
      </c>
      <c r="C24" s="43"/>
      <c r="D24" s="43"/>
      <c r="E24" s="44"/>
      <c r="F24" s="45">
        <f>$M$48</f>
        <v>4</v>
      </c>
      <c r="G24" s="91" t="s">
        <v>52</v>
      </c>
      <c r="H24" s="88"/>
      <c r="I24" s="174">
        <v>420073.29347826086</v>
      </c>
      <c r="J24" s="174">
        <v>417538.16528338497</v>
      </c>
      <c r="K24" s="175">
        <v>436088.7546644418</v>
      </c>
      <c r="L24" s="28" t="s">
        <v>52</v>
      </c>
      <c r="M24" s="47"/>
      <c r="N24" s="12"/>
      <c r="O24" s="77"/>
      <c r="P24" s="79">
        <f>P22-P23</f>
        <v>359136</v>
      </c>
      <c r="R24" s="1"/>
      <c r="V24" s="3"/>
    </row>
    <row r="25" spans="2:22" ht="17.25" thickBot="1" x14ac:dyDescent="0.4">
      <c r="B25" s="49" t="s">
        <v>53</v>
      </c>
      <c r="C25" s="43"/>
      <c r="D25" s="43"/>
      <c r="E25" s="50">
        <v>330</v>
      </c>
      <c r="F25" s="45">
        <f>$M$48*E25</f>
        <v>1320</v>
      </c>
      <c r="G25" s="89" t="str">
        <f>[1]Underwriting!F194</f>
        <v>Stabilized Value</v>
      </c>
      <c r="H25" s="90"/>
      <c r="I25" s="176">
        <v>7001221.5579710146</v>
      </c>
      <c r="J25" s="176">
        <v>6958969.4213897493</v>
      </c>
      <c r="K25" s="177">
        <v>7268145.9110740302</v>
      </c>
      <c r="L25" s="192">
        <v>5.5E-2</v>
      </c>
      <c r="M25" s="48"/>
      <c r="N25" s="12"/>
      <c r="O25" s="77"/>
      <c r="P25" s="80">
        <f>P24/$L$25</f>
        <v>6529745.4545454541</v>
      </c>
      <c r="R25" s="1"/>
      <c r="V25" s="3"/>
    </row>
    <row r="26" spans="2:22" x14ac:dyDescent="0.2">
      <c r="B26" s="15" t="s">
        <v>54</v>
      </c>
      <c r="C26" s="43"/>
      <c r="D26" s="43"/>
      <c r="E26" s="44"/>
      <c r="F26" s="45">
        <f>F25+F23</f>
        <v>17411.304347826088</v>
      </c>
      <c r="G26" s="89" t="str">
        <f>[1]Underwriting!F195</f>
        <v>/Unit</v>
      </c>
      <c r="H26" s="88"/>
      <c r="I26" s="174">
        <v>233374.05193236715</v>
      </c>
      <c r="J26" s="174">
        <v>231965.6473796583</v>
      </c>
      <c r="K26" s="175">
        <v>242271.53036913433</v>
      </c>
      <c r="L26" s="12"/>
      <c r="M26" s="12"/>
      <c r="N26" s="12"/>
      <c r="O26" s="12"/>
      <c r="P26" s="150"/>
      <c r="R26" s="226" t="s">
        <v>121</v>
      </c>
      <c r="S26" s="227"/>
      <c r="T26" s="227"/>
      <c r="U26" s="227"/>
      <c r="V26" s="228"/>
    </row>
    <row r="27" spans="2:22" x14ac:dyDescent="0.2">
      <c r="B27" s="15"/>
      <c r="C27" s="43"/>
      <c r="D27" s="43"/>
      <c r="E27" s="43"/>
      <c r="F27" s="51"/>
      <c r="G27" s="89" t="str">
        <f>[1]Underwriting!F196</f>
        <v>/SF</v>
      </c>
      <c r="H27" s="92"/>
      <c r="I27" s="174">
        <v>583.43512983091784</v>
      </c>
      <c r="J27" s="174">
        <v>579.9141184491458</v>
      </c>
      <c r="K27" s="175">
        <v>605.67882592283581</v>
      </c>
      <c r="L27" s="21" t="s">
        <v>102</v>
      </c>
      <c r="M27" s="47"/>
      <c r="N27" s="12"/>
      <c r="O27" s="77"/>
      <c r="P27" s="79">
        <f>P25/$C$39</f>
        <v>241842.42424242423</v>
      </c>
      <c r="R27" s="229"/>
      <c r="S27" s="230"/>
      <c r="T27" s="230"/>
      <c r="U27" s="230"/>
      <c r="V27" s="231"/>
    </row>
    <row r="28" spans="2:22" x14ac:dyDescent="0.2">
      <c r="B28" s="15" t="s">
        <v>55</v>
      </c>
      <c r="C28" s="11"/>
      <c r="D28" s="43"/>
      <c r="F28" s="53">
        <f>ROUNDUP(F26/Inputs!K8,0)</f>
        <v>2</v>
      </c>
      <c r="G28" s="89"/>
      <c r="H28" s="88"/>
      <c r="I28" s="178"/>
      <c r="J28" s="178"/>
      <c r="K28" s="179"/>
      <c r="L28" s="21" t="s">
        <v>103</v>
      </c>
      <c r="M28" s="52"/>
      <c r="N28" s="12"/>
      <c r="O28" s="77"/>
      <c r="P28" s="79">
        <f>P25/O48</f>
        <v>405.79342192527815</v>
      </c>
      <c r="R28" s="213" t="s">
        <v>122</v>
      </c>
      <c r="S28" s="214"/>
      <c r="T28" s="214"/>
      <c r="U28" s="214"/>
      <c r="V28" s="215"/>
    </row>
    <row r="29" spans="2:22" x14ac:dyDescent="0.2">
      <c r="B29" s="49" t="s">
        <v>56</v>
      </c>
      <c r="C29" s="43"/>
      <c r="D29" s="54"/>
      <c r="E29" s="43"/>
      <c r="F29" s="51"/>
      <c r="G29" s="93" t="s">
        <v>57</v>
      </c>
      <c r="H29" s="94"/>
      <c r="I29" s="180" t="s">
        <v>58</v>
      </c>
      <c r="J29" s="180" t="s">
        <v>59</v>
      </c>
      <c r="K29" s="180" t="s">
        <v>60</v>
      </c>
      <c r="L29" s="21"/>
      <c r="M29" s="47"/>
      <c r="N29" s="47"/>
      <c r="O29" s="12"/>
      <c r="P29" s="149"/>
      <c r="R29" s="213"/>
      <c r="S29" s="214"/>
      <c r="T29" s="214"/>
      <c r="U29" s="214"/>
      <c r="V29" s="215"/>
    </row>
    <row r="30" spans="2:22" x14ac:dyDescent="0.2">
      <c r="B30" s="15" t="s">
        <v>28</v>
      </c>
      <c r="C30" s="11"/>
      <c r="D30" s="43"/>
      <c r="E30" s="43"/>
      <c r="F30" s="56">
        <f>F26/Inputs!K17</f>
        <v>1.7411304347826089</v>
      </c>
      <c r="G30" s="91" t="s">
        <v>61</v>
      </c>
      <c r="H30" s="95"/>
      <c r="I30" s="181">
        <v>1.7069423086540267</v>
      </c>
      <c r="J30" s="182">
        <v>2.7069423086540265</v>
      </c>
      <c r="K30" s="181">
        <v>0.25407332777976988</v>
      </c>
      <c r="L30" s="28"/>
      <c r="M30" s="55"/>
      <c r="N30" s="57"/>
      <c r="O30" s="12"/>
      <c r="P30" s="81"/>
      <c r="R30" s="203" t="s">
        <v>123</v>
      </c>
      <c r="S30" s="204"/>
      <c r="T30" s="204"/>
      <c r="U30" s="204"/>
      <c r="V30" s="205"/>
    </row>
    <row r="31" spans="2:22" x14ac:dyDescent="0.2">
      <c r="B31" s="49" t="s">
        <v>120</v>
      </c>
      <c r="C31" s="11"/>
      <c r="D31" s="43"/>
      <c r="E31" s="43"/>
      <c r="F31" s="56"/>
      <c r="G31" s="91" t="s">
        <v>62</v>
      </c>
      <c r="H31" s="95"/>
      <c r="I31" s="181">
        <v>1.7069423086540267</v>
      </c>
      <c r="J31" s="182">
        <v>2.7069423086540265</v>
      </c>
      <c r="K31" s="181">
        <v>0.25407332777976988</v>
      </c>
      <c r="L31" s="28"/>
      <c r="M31" s="55"/>
      <c r="N31" s="57"/>
      <c r="O31" s="12"/>
      <c r="P31" s="81"/>
      <c r="R31" s="213" t="s">
        <v>124</v>
      </c>
      <c r="S31" s="214"/>
      <c r="T31" s="214"/>
      <c r="U31" s="214"/>
      <c r="V31" s="215"/>
    </row>
    <row r="32" spans="2:22" ht="15" thickBot="1" x14ac:dyDescent="0.25">
      <c r="B32" s="32"/>
      <c r="C32" s="58"/>
      <c r="D32" s="58"/>
      <c r="E32" s="58"/>
      <c r="F32" s="59"/>
      <c r="G32" s="91"/>
      <c r="H32" s="96"/>
      <c r="I32" s="96"/>
      <c r="J32" s="96"/>
      <c r="K32" s="97"/>
      <c r="L32" s="32"/>
      <c r="M32" s="58"/>
      <c r="N32" s="58"/>
      <c r="O32" s="58"/>
      <c r="P32" s="59"/>
      <c r="R32" s="216"/>
      <c r="S32" s="217"/>
      <c r="T32" s="217"/>
      <c r="U32" s="217"/>
      <c r="V32" s="218"/>
    </row>
    <row r="33" spans="2:22" x14ac:dyDescent="0.2">
      <c r="B33" s="7" t="s">
        <v>63</v>
      </c>
      <c r="C33" s="6"/>
      <c r="D33" s="5"/>
      <c r="E33" s="5"/>
      <c r="F33" s="5"/>
      <c r="G33" s="5"/>
      <c r="H33" s="5"/>
      <c r="I33" s="5"/>
      <c r="J33" s="5"/>
      <c r="K33" s="5"/>
      <c r="L33" s="5"/>
      <c r="M33" s="5"/>
      <c r="N33" s="5"/>
      <c r="O33" s="5"/>
      <c r="P33" s="61"/>
      <c r="R33" s="1"/>
      <c r="V33" s="3"/>
    </row>
    <row r="34" spans="2:22" x14ac:dyDescent="0.2">
      <c r="B34" s="98" t="s">
        <v>64</v>
      </c>
      <c r="C34" s="99"/>
      <c r="D34" s="99"/>
      <c r="E34" s="99"/>
      <c r="F34" s="99"/>
      <c r="G34" s="99"/>
      <c r="H34" s="99"/>
      <c r="I34" s="99"/>
      <c r="J34" s="99"/>
      <c r="K34" s="99"/>
      <c r="L34" s="99"/>
      <c r="M34" s="99"/>
      <c r="N34" s="99"/>
      <c r="O34" s="99"/>
      <c r="P34" s="100"/>
      <c r="R34" s="1"/>
      <c r="V34" s="3"/>
    </row>
    <row r="35" spans="2:22" ht="27.75" customHeight="1" x14ac:dyDescent="0.2">
      <c r="B35" s="101" t="s">
        <v>65</v>
      </c>
      <c r="C35" s="102" t="s">
        <v>66</v>
      </c>
      <c r="D35" s="102" t="s">
        <v>67</v>
      </c>
      <c r="E35" s="102" t="s">
        <v>68</v>
      </c>
      <c r="F35" s="102"/>
      <c r="G35" s="102" t="s">
        <v>69</v>
      </c>
      <c r="H35" s="102" t="s">
        <v>70</v>
      </c>
      <c r="I35" s="102" t="s">
        <v>71</v>
      </c>
      <c r="J35" s="102" t="s">
        <v>72</v>
      </c>
      <c r="K35" s="103"/>
      <c r="L35" s="102" t="s">
        <v>73</v>
      </c>
      <c r="M35" s="102" t="s">
        <v>74</v>
      </c>
      <c r="N35" s="102" t="s">
        <v>75</v>
      </c>
      <c r="O35" s="102" t="s">
        <v>76</v>
      </c>
      <c r="P35" s="104"/>
      <c r="R35" s="197"/>
      <c r="V35" s="3"/>
    </row>
    <row r="36" spans="2:22" x14ac:dyDescent="0.2">
      <c r="B36" s="105" t="s">
        <v>77</v>
      </c>
      <c r="C36" s="106">
        <v>10</v>
      </c>
      <c r="D36" s="106">
        <f>IF($C36=0,"",400)</f>
        <v>400</v>
      </c>
      <c r="E36" s="107">
        <f>IF($C36=0,"",C36/$C$39)</f>
        <v>0.37037037037037035</v>
      </c>
      <c r="F36" s="108"/>
      <c r="G36" s="109">
        <v>1300</v>
      </c>
      <c r="H36" s="110">
        <f>IF($C36=0,"",G36/D36)</f>
        <v>3.25</v>
      </c>
      <c r="I36" s="111">
        <f>IF($C36=0,"",G36*C36)</f>
        <v>13000</v>
      </c>
      <c r="J36" s="111">
        <f>IF($C36=0,"",G36*C36*12)</f>
        <v>156000</v>
      </c>
      <c r="K36" s="112"/>
      <c r="L36" s="106">
        <f>IF($C36=0,"",0)</f>
        <v>0</v>
      </c>
      <c r="M36" s="112">
        <f>IF($C36=0,"",L36*C36)</f>
        <v>0</v>
      </c>
      <c r="N36" s="113">
        <f>IF($C36=0,"",92%)</f>
        <v>0.92</v>
      </c>
      <c r="O36" s="114">
        <f>IF($C36=0,"",(C36*D36)/N36)</f>
        <v>4347.826086956522</v>
      </c>
      <c r="P36" s="104"/>
      <c r="R36" s="60" t="s">
        <v>114</v>
      </c>
      <c r="V36" s="3"/>
    </row>
    <row r="37" spans="2:22" x14ac:dyDescent="0.2">
      <c r="B37" s="105" t="s">
        <v>78</v>
      </c>
      <c r="C37" s="106">
        <v>10</v>
      </c>
      <c r="D37" s="106">
        <v>550</v>
      </c>
      <c r="E37" s="107">
        <f t="shared" ref="E37:E38" si="0">IF($C37=0,"",C37/$C$39)</f>
        <v>0.37037037037037035</v>
      </c>
      <c r="F37" s="108"/>
      <c r="G37" s="109">
        <v>1780</v>
      </c>
      <c r="H37" s="110">
        <f t="shared" ref="H37:H38" si="1">IF($C37=0,"",G37/D37)</f>
        <v>3.2363636363636363</v>
      </c>
      <c r="I37" s="111">
        <f t="shared" ref="I37:I38" si="2">IF($C37=0,"",G37*C37)</f>
        <v>17800</v>
      </c>
      <c r="J37" s="111">
        <f t="shared" ref="J37:J38" si="3">IF($C37=0,"",G37*C37*12)</f>
        <v>213600</v>
      </c>
      <c r="K37" s="108"/>
      <c r="L37" s="106">
        <v>0</v>
      </c>
      <c r="M37" s="108">
        <f t="shared" ref="M37:M38" si="4">IF($C37=0,"",L37*C37)</f>
        <v>0</v>
      </c>
      <c r="N37" s="113">
        <f t="shared" ref="N37:N38" si="5">IF($C37=0,"",92%)</f>
        <v>0.92</v>
      </c>
      <c r="O37" s="114">
        <f t="shared" ref="O37:O38" si="6">IF($C37=0,"",(C37*D37)/N37)</f>
        <v>5978.260869565217</v>
      </c>
      <c r="P37" s="104"/>
      <c r="R37" s="198" t="s">
        <v>88</v>
      </c>
      <c r="S37" s="199" t="s">
        <v>89</v>
      </c>
      <c r="T37" s="200"/>
      <c r="U37" s="200"/>
      <c r="V37" s="201"/>
    </row>
    <row r="38" spans="2:22" x14ac:dyDescent="0.2">
      <c r="B38" s="105" t="s">
        <v>79</v>
      </c>
      <c r="C38" s="106">
        <v>7</v>
      </c>
      <c r="D38" s="106">
        <v>600</v>
      </c>
      <c r="E38" s="107">
        <f t="shared" si="0"/>
        <v>0.25925925925925924</v>
      </c>
      <c r="F38" s="108"/>
      <c r="G38" s="109">
        <v>2300</v>
      </c>
      <c r="H38" s="110">
        <f t="shared" si="1"/>
        <v>3.8333333333333335</v>
      </c>
      <c r="I38" s="111">
        <f t="shared" si="2"/>
        <v>16100</v>
      </c>
      <c r="J38" s="111">
        <f t="shared" si="3"/>
        <v>193200</v>
      </c>
      <c r="K38" s="108"/>
      <c r="L38" s="106">
        <v>0</v>
      </c>
      <c r="M38" s="108">
        <f t="shared" si="4"/>
        <v>0</v>
      </c>
      <c r="N38" s="113">
        <f t="shared" si="5"/>
        <v>0.92</v>
      </c>
      <c r="O38" s="114">
        <f t="shared" si="6"/>
        <v>4565.217391304348</v>
      </c>
      <c r="P38" s="104"/>
      <c r="R38" s="202" t="s">
        <v>77</v>
      </c>
      <c r="S38" s="200">
        <v>1300</v>
      </c>
      <c r="T38" s="200"/>
      <c r="U38" s="200"/>
      <c r="V38" s="201"/>
    </row>
    <row r="39" spans="2:22" x14ac:dyDescent="0.2">
      <c r="B39" s="115"/>
      <c r="C39" s="116">
        <f>SUM(C36:C38)</f>
        <v>27</v>
      </c>
      <c r="D39" s="117">
        <f>SUMPRODUCT(C36:C38,D36:D38)/C39</f>
        <v>507.40740740740739</v>
      </c>
      <c r="E39" s="118">
        <f>SUM(E36:E38)</f>
        <v>1</v>
      </c>
      <c r="F39" s="116"/>
      <c r="G39" s="119">
        <f>AVERAGE(G36:G38)</f>
        <v>1793.3333333333333</v>
      </c>
      <c r="H39" s="120">
        <f>AVERAGE(H36:H38)</f>
        <v>3.4398989898989902</v>
      </c>
      <c r="I39" s="119">
        <f>SUM(I36:I38)</f>
        <v>46900</v>
      </c>
      <c r="J39" s="119">
        <f>SUM(J36:J38)</f>
        <v>562800</v>
      </c>
      <c r="K39" s="116"/>
      <c r="L39" s="116"/>
      <c r="M39" s="116">
        <f>SUM(M36:M38)</f>
        <v>0</v>
      </c>
      <c r="N39" s="116"/>
      <c r="O39" s="121">
        <f>SUM(O36:O38)</f>
        <v>14891.304347826088</v>
      </c>
      <c r="P39" s="104"/>
      <c r="R39" s="202" t="s">
        <v>90</v>
      </c>
      <c r="S39" s="200">
        <v>1780</v>
      </c>
      <c r="T39" s="200"/>
      <c r="U39" s="200"/>
      <c r="V39" s="201"/>
    </row>
    <row r="40" spans="2:22" x14ac:dyDescent="0.2">
      <c r="B40" s="122"/>
      <c r="C40" s="123"/>
      <c r="D40" s="123"/>
      <c r="E40" s="123"/>
      <c r="F40" s="123"/>
      <c r="G40" s="123"/>
      <c r="H40" s="123"/>
      <c r="I40" s="123"/>
      <c r="J40" s="123"/>
      <c r="K40" s="123"/>
      <c r="L40" s="123"/>
      <c r="M40" s="123"/>
      <c r="N40" s="123"/>
      <c r="O40" s="123"/>
      <c r="P40" s="104"/>
      <c r="R40" s="202" t="s">
        <v>91</v>
      </c>
      <c r="S40" s="200">
        <v>2300</v>
      </c>
      <c r="T40" s="200"/>
      <c r="U40" s="200"/>
      <c r="V40" s="201"/>
    </row>
    <row r="41" spans="2:22" ht="25.5" x14ac:dyDescent="0.2">
      <c r="B41" s="124" t="s">
        <v>80</v>
      </c>
      <c r="C41" s="102" t="s">
        <v>66</v>
      </c>
      <c r="D41" s="102" t="s">
        <v>67</v>
      </c>
      <c r="E41" s="125"/>
      <c r="F41" s="125"/>
      <c r="G41" s="125"/>
      <c r="H41" s="125"/>
      <c r="I41" s="125"/>
      <c r="J41" s="125"/>
      <c r="K41" s="125"/>
      <c r="L41" s="102" t="s">
        <v>73</v>
      </c>
      <c r="M41" s="102" t="s">
        <v>74</v>
      </c>
      <c r="N41" s="125"/>
      <c r="O41" s="102" t="s">
        <v>76</v>
      </c>
      <c r="P41" s="104"/>
      <c r="R41" s="202" t="s">
        <v>92</v>
      </c>
      <c r="S41" s="200">
        <v>2800</v>
      </c>
      <c r="T41" s="200"/>
      <c r="U41" s="200"/>
      <c r="V41" s="201"/>
    </row>
    <row r="42" spans="2:22" x14ac:dyDescent="0.2">
      <c r="B42" s="105" t="s">
        <v>81</v>
      </c>
      <c r="C42" s="126">
        <v>1</v>
      </c>
      <c r="D42" s="126">
        <f>IF($C42=0,"",400)</f>
        <v>400</v>
      </c>
      <c r="E42" s="127"/>
      <c r="F42" s="127"/>
      <c r="G42" s="127"/>
      <c r="H42" s="127"/>
      <c r="I42" s="127"/>
      <c r="J42" s="127"/>
      <c r="K42" s="127"/>
      <c r="L42" s="126">
        <f>IF($C42=0,"",2)</f>
        <v>2</v>
      </c>
      <c r="M42" s="127">
        <f>IF($C42=0,"",L42*C42)</f>
        <v>2</v>
      </c>
      <c r="N42" s="127"/>
      <c r="O42" s="127">
        <f>IF(C42=0,"",D42*C42)</f>
        <v>400</v>
      </c>
      <c r="P42" s="104"/>
      <c r="R42" s="1"/>
      <c r="V42" s="3"/>
    </row>
    <row r="43" spans="2:22" x14ac:dyDescent="0.2">
      <c r="B43" s="105" t="s">
        <v>82</v>
      </c>
      <c r="C43" s="126">
        <v>1</v>
      </c>
      <c r="D43" s="126">
        <f t="shared" ref="D43:D44" si="7">IF($C43=0,"",400)</f>
        <v>400</v>
      </c>
      <c r="E43" s="128"/>
      <c r="F43" s="127"/>
      <c r="G43" s="129"/>
      <c r="H43" s="130"/>
      <c r="I43" s="131"/>
      <c r="J43" s="131"/>
      <c r="K43" s="127"/>
      <c r="L43" s="126">
        <v>2</v>
      </c>
      <c r="M43" s="127">
        <f t="shared" ref="M43:M44" si="8">IF($C43=0,"",L43*C43)</f>
        <v>2</v>
      </c>
      <c r="N43" s="132"/>
      <c r="O43" s="133">
        <f t="shared" ref="O43:O44" si="9">IF(C43=0,"",D43*C43)</f>
        <v>400</v>
      </c>
      <c r="P43" s="104"/>
      <c r="R43" s="1"/>
      <c r="V43" s="3"/>
    </row>
    <row r="44" spans="2:22" x14ac:dyDescent="0.2">
      <c r="B44" s="105" t="s">
        <v>83</v>
      </c>
      <c r="C44" s="126">
        <v>1</v>
      </c>
      <c r="D44" s="134">
        <f t="shared" si="7"/>
        <v>400</v>
      </c>
      <c r="E44" s="128"/>
      <c r="F44" s="127"/>
      <c r="G44" s="135"/>
      <c r="H44" s="130"/>
      <c r="I44" s="131"/>
      <c r="J44" s="131"/>
      <c r="K44" s="127"/>
      <c r="L44" s="126">
        <f t="shared" ref="L44" si="10">IF($C44=0,"",0)</f>
        <v>0</v>
      </c>
      <c r="M44" s="127">
        <f t="shared" si="8"/>
        <v>0</v>
      </c>
      <c r="N44" s="127"/>
      <c r="O44" s="136">
        <f t="shared" si="9"/>
        <v>400</v>
      </c>
      <c r="P44" s="104"/>
      <c r="R44" s="1"/>
      <c r="V44" s="3"/>
    </row>
    <row r="45" spans="2:22" x14ac:dyDescent="0.2">
      <c r="B45" s="105"/>
      <c r="C45" s="116">
        <f>SUM(C42:C44)</f>
        <v>3</v>
      </c>
      <c r="D45" s="116">
        <f>SUM(D42:D44)</f>
        <v>1200</v>
      </c>
      <c r="E45" s="116"/>
      <c r="F45" s="116"/>
      <c r="G45" s="116"/>
      <c r="H45" s="116"/>
      <c r="I45" s="116"/>
      <c r="J45" s="116"/>
      <c r="K45" s="116"/>
      <c r="L45" s="116"/>
      <c r="M45" s="116">
        <f>SUM(M42:M44)</f>
        <v>4</v>
      </c>
      <c r="N45" s="116"/>
      <c r="O45" s="116">
        <f>SUM(O42:O44)</f>
        <v>1200</v>
      </c>
      <c r="P45" s="104"/>
      <c r="R45" s="1"/>
      <c r="V45" s="3"/>
    </row>
    <row r="46" spans="2:22" x14ac:dyDescent="0.2">
      <c r="B46" s="122"/>
      <c r="C46" s="123"/>
      <c r="D46" s="123"/>
      <c r="E46" s="123"/>
      <c r="F46" s="123"/>
      <c r="G46" s="123"/>
      <c r="H46" s="123"/>
      <c r="I46" s="123"/>
      <c r="J46" s="123"/>
      <c r="K46" s="123"/>
      <c r="L46" s="123"/>
      <c r="M46" s="123"/>
      <c r="N46" s="123"/>
      <c r="O46" s="123"/>
      <c r="P46" s="104"/>
      <c r="R46" s="1"/>
      <c r="V46" s="3"/>
    </row>
    <row r="47" spans="2:22" ht="25.5" x14ac:dyDescent="0.2">
      <c r="B47" s="137" t="s">
        <v>14</v>
      </c>
      <c r="C47" s="138"/>
      <c r="D47" s="138" t="s">
        <v>84</v>
      </c>
      <c r="E47" s="138"/>
      <c r="F47" s="138"/>
      <c r="G47" s="138"/>
      <c r="H47" s="138"/>
      <c r="I47" s="138" t="s">
        <v>85</v>
      </c>
      <c r="J47" s="138"/>
      <c r="K47" s="138"/>
      <c r="L47" s="138"/>
      <c r="M47" s="138" t="s">
        <v>86</v>
      </c>
      <c r="N47" s="138"/>
      <c r="O47" s="139" t="s">
        <v>87</v>
      </c>
      <c r="P47" s="140"/>
      <c r="R47" s="1"/>
      <c r="V47" s="3"/>
    </row>
    <row r="48" spans="2:22" x14ac:dyDescent="0.2">
      <c r="B48" s="141"/>
      <c r="C48" s="142"/>
      <c r="D48" s="143">
        <f>SUMPRODUCT(C36:C38,D36:D38)</f>
        <v>13700</v>
      </c>
      <c r="E48" s="123"/>
      <c r="F48" s="123"/>
      <c r="G48" s="123"/>
      <c r="H48" s="123"/>
      <c r="I48" s="144">
        <f>J39</f>
        <v>562800</v>
      </c>
      <c r="J48" s="123"/>
      <c r="K48" s="123"/>
      <c r="L48" s="123"/>
      <c r="M48" s="123">
        <f>M45+M39</f>
        <v>4</v>
      </c>
      <c r="N48" s="123"/>
      <c r="O48" s="145">
        <f>O45+O39</f>
        <v>16091.304347826088</v>
      </c>
      <c r="P48" s="104"/>
      <c r="R48" s="1"/>
      <c r="V48" s="3"/>
    </row>
    <row r="49" spans="2:22" ht="15" thickBot="1" x14ac:dyDescent="0.25">
      <c r="B49" s="146"/>
      <c r="C49" s="147"/>
      <c r="D49" s="147"/>
      <c r="E49" s="147"/>
      <c r="F49" s="147"/>
      <c r="G49" s="147"/>
      <c r="H49" s="147"/>
      <c r="I49" s="147"/>
      <c r="J49" s="147"/>
      <c r="K49" s="147"/>
      <c r="L49" s="147"/>
      <c r="M49" s="147"/>
      <c r="N49" s="147"/>
      <c r="O49" s="147"/>
      <c r="P49" s="148"/>
      <c r="R49" s="62"/>
      <c r="S49" s="63"/>
      <c r="T49" s="63"/>
      <c r="U49" s="63"/>
      <c r="V49" s="64"/>
    </row>
    <row r="50" spans="2:22" s="12" customFormat="1" x14ac:dyDescent="0.2">
      <c r="B50" s="10"/>
      <c r="C50" s="10"/>
      <c r="D50" s="10"/>
      <c r="E50" s="10"/>
      <c r="F50" s="10"/>
      <c r="G50" s="10"/>
      <c r="H50" s="10"/>
      <c r="I50" s="10"/>
      <c r="J50" s="10"/>
      <c r="K50" s="10"/>
      <c r="L50" s="10"/>
      <c r="M50" s="10"/>
      <c r="N50" s="10"/>
      <c r="O50" s="10"/>
      <c r="P50" s="10"/>
    </row>
  </sheetData>
  <mergeCells count="7">
    <mergeCell ref="R28:V29"/>
    <mergeCell ref="R31:V32"/>
    <mergeCell ref="B2:P3"/>
    <mergeCell ref="G20:K20"/>
    <mergeCell ref="R26:V27"/>
    <mergeCell ref="R10:V12"/>
    <mergeCell ref="R3:V4"/>
  </mergeCells>
  <phoneticPr fontId="19" type="noConversion"/>
  <pageMargins left="0.45" right="0.45" top="0.5" bottom="0.5" header="0.05"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Updates</vt:lpstr>
      <vt:lpstr>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Chen</dc:creator>
  <cp:lastModifiedBy>Alex Chen</cp:lastModifiedBy>
  <cp:lastPrinted>2026-02-27T12:26:30Z</cp:lastPrinted>
  <dcterms:created xsi:type="dcterms:W3CDTF">2026-02-27T08:16:23Z</dcterms:created>
  <dcterms:modified xsi:type="dcterms:W3CDTF">2026-02-27T13:41:48Z</dcterms:modified>
</cp:coreProperties>
</file>